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Rent Growth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135" i="2" l="1"/>
  <c r="F134" i="2"/>
  <c r="F133" i="2"/>
  <c r="H134" i="2" s="1"/>
  <c r="H132" i="2"/>
  <c r="F132" i="2"/>
  <c r="H133" i="2" s="1"/>
  <c r="H131" i="2"/>
  <c r="G131" i="2" s="1"/>
  <c r="G132" i="2" s="1"/>
  <c r="G133" i="2" s="1"/>
  <c r="G134" i="2" s="1"/>
  <c r="G135" i="2" s="1"/>
  <c r="H136" i="2" s="1"/>
  <c r="F131" i="2"/>
  <c r="H128" i="2"/>
  <c r="J127" i="2"/>
  <c r="J126" i="2"/>
  <c r="J125" i="2"/>
  <c r="J124" i="2"/>
  <c r="J123" i="2"/>
  <c r="K122" i="2"/>
  <c r="I122" i="2"/>
  <c r="I123" i="2" s="1"/>
  <c r="H114" i="2"/>
  <c r="H113" i="2"/>
  <c r="H112" i="2"/>
  <c r="H111" i="2"/>
  <c r="H110" i="2"/>
  <c r="G110" i="2" s="1"/>
  <c r="G111" i="2" s="1"/>
  <c r="H107" i="2"/>
  <c r="J106" i="2"/>
  <c r="J105" i="2"/>
  <c r="J104" i="2"/>
  <c r="J103" i="2"/>
  <c r="I103" i="2" s="1"/>
  <c r="I102" i="2"/>
  <c r="K102" i="2" s="1"/>
  <c r="H95" i="2"/>
  <c r="H94" i="2"/>
  <c r="H93" i="2"/>
  <c r="H92" i="2"/>
  <c r="H91" i="2"/>
  <c r="G91" i="2" s="1"/>
  <c r="G92" i="2" s="1"/>
  <c r="G93" i="2" s="1"/>
  <c r="G94" i="2" s="1"/>
  <c r="G95" i="2" s="1"/>
  <c r="H96" i="2" s="1"/>
  <c r="H88" i="2"/>
  <c r="J87" i="2"/>
  <c r="J86" i="2"/>
  <c r="J85" i="2"/>
  <c r="J84" i="2"/>
  <c r="K83" i="2"/>
  <c r="I83" i="2"/>
  <c r="I84" i="2" s="1"/>
  <c r="H76" i="2"/>
  <c r="H75" i="2"/>
  <c r="H74" i="2"/>
  <c r="H73" i="2"/>
  <c r="H72" i="2"/>
  <c r="G72" i="2" s="1"/>
  <c r="G73" i="2" s="1"/>
  <c r="H69" i="2"/>
  <c r="J68" i="2"/>
  <c r="J67" i="2"/>
  <c r="J66" i="2"/>
  <c r="J65" i="2"/>
  <c r="J64" i="2"/>
  <c r="I64" i="2" s="1"/>
  <c r="K63" i="2"/>
  <c r="I63" i="2"/>
  <c r="H57" i="2"/>
  <c r="H56" i="2"/>
  <c r="H55" i="2"/>
  <c r="H54" i="2"/>
  <c r="H53" i="2"/>
  <c r="G53" i="2"/>
  <c r="G54" i="2" s="1"/>
  <c r="H50" i="2"/>
  <c r="J49" i="2"/>
  <c r="J48" i="2"/>
  <c r="J47" i="2"/>
  <c r="J46" i="2"/>
  <c r="J45" i="2"/>
  <c r="I45" i="2"/>
  <c r="I46" i="2" s="1"/>
  <c r="K44" i="2"/>
  <c r="I44" i="2"/>
  <c r="H38" i="2"/>
  <c r="H37" i="2"/>
  <c r="H36" i="2"/>
  <c r="H35" i="2"/>
  <c r="H34" i="2"/>
  <c r="G34" i="2" s="1"/>
  <c r="G35" i="2" s="1"/>
  <c r="G36" i="2" s="1"/>
  <c r="G37" i="2" s="1"/>
  <c r="G38" i="2" s="1"/>
  <c r="H39" i="2" s="1"/>
  <c r="H31" i="2"/>
  <c r="J30" i="2"/>
  <c r="J29" i="2"/>
  <c r="J28" i="2"/>
  <c r="J27" i="2"/>
  <c r="J26" i="2"/>
  <c r="I25" i="2"/>
  <c r="K25" i="2" s="1"/>
  <c r="H19" i="2"/>
  <c r="H18" i="2"/>
  <c r="H17" i="2"/>
  <c r="H16" i="2"/>
  <c r="G16" i="2" s="1"/>
  <c r="H15" i="2"/>
  <c r="G15" i="2"/>
  <c r="H12" i="2"/>
  <c r="J11" i="2"/>
  <c r="J10" i="2"/>
  <c r="J9" i="2"/>
  <c r="J8" i="2"/>
  <c r="J7" i="2"/>
  <c r="K6" i="2"/>
  <c r="I6" i="2"/>
  <c r="I7" i="2" l="1"/>
  <c r="G112" i="2"/>
  <c r="G113" i="2" s="1"/>
  <c r="G114" i="2" s="1"/>
  <c r="H115" i="2" s="1"/>
  <c r="G55" i="2"/>
  <c r="G56" i="2" s="1"/>
  <c r="G57" i="2" s="1"/>
  <c r="H58" i="2" s="1"/>
  <c r="G74" i="2"/>
  <c r="G75" i="2" s="1"/>
  <c r="G76" i="2" s="1"/>
  <c r="H77" i="2" s="1"/>
  <c r="G17" i="2"/>
  <c r="G18" i="2" s="1"/>
  <c r="G19" i="2" s="1"/>
  <c r="H20" i="2" s="1"/>
  <c r="I47" i="2"/>
  <c r="K46" i="2"/>
  <c r="I124" i="2"/>
  <c r="K123" i="2"/>
  <c r="K64" i="2"/>
  <c r="I65" i="2"/>
  <c r="I85" i="2"/>
  <c r="K84" i="2"/>
  <c r="I8" i="2"/>
  <c r="K7" i="2"/>
  <c r="K103" i="2"/>
  <c r="I104" i="2"/>
  <c r="I26" i="2"/>
  <c r="K45" i="2"/>
  <c r="K85" i="2" l="1"/>
  <c r="I86" i="2"/>
  <c r="I27" i="2"/>
  <c r="K26" i="2"/>
  <c r="I105" i="2"/>
  <c r="K104" i="2"/>
  <c r="I66" i="2"/>
  <c r="K65" i="2"/>
  <c r="I125" i="2"/>
  <c r="K124" i="2"/>
  <c r="K8" i="2"/>
  <c r="I9" i="2"/>
  <c r="K47" i="2"/>
  <c r="I48" i="2"/>
  <c r="I106" i="2" l="1"/>
  <c r="K106" i="2" s="1"/>
  <c r="K105" i="2"/>
  <c r="K27" i="2"/>
  <c r="I28" i="2"/>
  <c r="I10" i="2"/>
  <c r="K9" i="2"/>
  <c r="I126" i="2"/>
  <c r="K125" i="2"/>
  <c r="I49" i="2"/>
  <c r="K49" i="2" s="1"/>
  <c r="K48" i="2"/>
  <c r="I67" i="2"/>
  <c r="K66" i="2"/>
  <c r="I87" i="2"/>
  <c r="K87" i="2" s="1"/>
  <c r="K86" i="2"/>
  <c r="K50" i="2" l="1"/>
  <c r="K107" i="2"/>
  <c r="K67" i="2"/>
  <c r="I68" i="2"/>
  <c r="K68" i="2" s="1"/>
  <c r="K10" i="2"/>
  <c r="K12" i="2" s="1"/>
  <c r="I11" i="2"/>
  <c r="K11" i="2" s="1"/>
  <c r="I29" i="2"/>
  <c r="K28" i="2"/>
  <c r="K128" i="2"/>
  <c r="K88" i="2"/>
  <c r="I127" i="2"/>
  <c r="K127" i="2" s="1"/>
  <c r="K126" i="2"/>
  <c r="K69" i="2" l="1"/>
  <c r="I30" i="2"/>
  <c r="K30" i="2" s="1"/>
  <c r="K29" i="2"/>
  <c r="K31" i="2" l="1"/>
</calcChain>
</file>

<file path=xl/sharedStrings.xml><?xml version="1.0" encoding="utf-8"?>
<sst xmlns="http://schemas.openxmlformats.org/spreadsheetml/2006/main" count="140" uniqueCount="31">
  <si>
    <t>Manhattan Core</t>
  </si>
  <si>
    <t>Historical Data</t>
  </si>
  <si>
    <t>Projected Rent Based on Historical Data</t>
  </si>
  <si>
    <t>Supply</t>
  </si>
  <si>
    <t>∆ Supply</t>
  </si>
  <si>
    <t>Rent</t>
  </si>
  <si>
    <t>∆ Rent</t>
  </si>
  <si>
    <t>Reproduced Rent</t>
  </si>
  <si>
    <t>∆ Rep Rent</t>
  </si>
  <si>
    <t>% Error</t>
  </si>
  <si>
    <t>Annual Rent Growth</t>
  </si>
  <si>
    <t>Average % Pro. Error</t>
  </si>
  <si>
    <t>Manhattan Core Projected Rent Based on Pipeline Data</t>
  </si>
  <si>
    <t>Projected Rent</t>
  </si>
  <si>
    <t>∆ Pro Rent</t>
  </si>
  <si>
    <t>Annual</t>
  </si>
  <si>
    <t>Manhattan Non-Core</t>
  </si>
  <si>
    <t>Manhattan Non-Core Projected Rent Based on Pipeline Data</t>
  </si>
  <si>
    <t>Brooklyn Core</t>
  </si>
  <si>
    <t>Brooklyn Core Projected Rent Based on Pipeline Data</t>
  </si>
  <si>
    <t>Brooklyn Non-Core</t>
  </si>
  <si>
    <t>Brooklyn Non-Core Core Projected Rent Based on Pipeline Data</t>
  </si>
  <si>
    <t>Queens Core</t>
  </si>
  <si>
    <t>Queens Core Projected Rent Based on Pipeline Data</t>
  </si>
  <si>
    <t>Queens Non-Core</t>
  </si>
  <si>
    <t>Pro Rent</t>
  </si>
  <si>
    <t>Queens Non-Core Projected Rent Based on Pipeline Data</t>
  </si>
  <si>
    <t>Astoria</t>
  </si>
  <si>
    <t>Astoria Projected Rent Based on Pipeline Data</t>
  </si>
  <si>
    <t>Note: For Manhattan Core, Manhattan Non-Core, Brooklyn Core, Brooklyn Non-Core, Queens Core and Queens Non-Core same parameters were used when extracting data. Rents were calculated by weighted average of rentals for Studios, 1 Bedrooms, 2 Bedrooms and 3 Bedrooms in rental attended buildings for the period 2012 - 2017 in Manhattan Core, Manhattan Non-Core, Brooklyn Core and Brooklyn Non-Core and for the period of 2013 - 2017 in Queens Core and Queens Non-Core, due to lack of data for 2012. Supply was calculated by summation of all market rate rental units by year by area for the period of 2011 - 2022 in Manhattan Core, Manhattan Non-Core, Brooklyn Core and Brooklyn Non-Core and for the period of 2012 - 2017  in Queens Core and Queens Non-Core. Equation used in Manhattan Core was applied to Manhattan Non-Core, Brooklyn Core, Brooklyn Non-Core, Queens Core and Queens Non-Core.</t>
  </si>
  <si>
    <t>Note: Astoria was calculated separately due to the fact that the area is much smaller and operates differently. Rents were calculated by weighted average of rentals for Studios, 1 Bedrooms, 2 Bedrooms, 3 and 4 Bedrooms in rental buildings for the period 2012 - 2017. Supply was calculated by summation of all market rate rental units by year by area for the period of 2011 - 2022. Separate model was created for this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</si>
</sst>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1" fontId="0" fillId="0" borderId="0" xfId="0" applyNumberForma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0" xfId="0" applyBorder="1"/>
    <xf numFmtId="164" fontId="0" fillId="0" borderId="7" xfId="1" applyNumberFormat="1" applyFont="1" applyBorder="1"/>
    <xf numFmtId="165" fontId="0" fillId="0" borderId="8" xfId="2" applyNumberFormat="1" applyFont="1" applyBorder="1"/>
    <xf numFmtId="9" fontId="0" fillId="0" borderId="3" xfId="2" applyFont="1" applyBorder="1" applyAlignment="1">
      <alignment vertical="center"/>
    </xf>
    <xf numFmtId="165" fontId="0" fillId="0" borderId="9" xfId="2" applyNumberFormat="1" applyFont="1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9" fontId="0" fillId="0" borderId="8" xfId="2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0" fontId="0" fillId="0" borderId="3" xfId="2" applyNumberFormat="1" applyFont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9" fontId="0" fillId="0" borderId="0" xfId="2" applyFon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1" xfId="2" applyNumberFormat="1" applyFont="1" applyBorder="1" applyAlignment="1">
      <alignment horizontal="center" vertical="center"/>
    </xf>
    <xf numFmtId="9" fontId="0" fillId="0" borderId="2" xfId="2" applyNumberFormat="1" applyFont="1" applyBorder="1" applyAlignment="1">
      <alignment horizontal="center" vertical="center"/>
    </xf>
    <xf numFmtId="9" fontId="0" fillId="0" borderId="3" xfId="2" applyNumberFormat="1" applyFont="1" applyBorder="1" applyAlignment="1">
      <alignment horizontal="center" vertical="center"/>
    </xf>
    <xf numFmtId="9" fontId="0" fillId="0" borderId="1" xfId="2" applyNumberFormat="1" applyFont="1" applyBorder="1" applyAlignment="1">
      <alignment horizontal="center"/>
    </xf>
    <xf numFmtId="9" fontId="0" fillId="0" borderId="3" xfId="2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∆ Supply</a:t>
            </a:r>
            <a:r>
              <a:rPr lang="en-US" baseline="0"/>
              <a:t> for Previous Year</a:t>
            </a:r>
            <a:r>
              <a:rPr lang="en-US"/>
              <a:t> vs. ∆ 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0752405949256343E-3"/>
                  <c:y val="-0.4228076698745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'[1]Manhattan Core'!$H$5:$H$9</c:f>
              <c:numCache>
                <c:formatCode>General</c:formatCode>
                <c:ptCount val="5"/>
                <c:pt idx="0">
                  <c:v>-0.35662148070907196</c:v>
                </c:pt>
                <c:pt idx="1">
                  <c:v>0.31550513236088601</c:v>
                </c:pt>
                <c:pt idx="2">
                  <c:v>-0.38932238193018481</c:v>
                </c:pt>
                <c:pt idx="3">
                  <c:v>0.99932750504371215</c:v>
                </c:pt>
                <c:pt idx="4">
                  <c:v>0.59636730575176589</c:v>
                </c:pt>
              </c:numCache>
            </c:numRef>
          </c:xVal>
          <c:yVal>
            <c:numRef>
              <c:f>'[1]Manhattan Core'!$J$6:$J$10</c:f>
              <c:numCache>
                <c:formatCode>General</c:formatCode>
                <c:ptCount val="5"/>
                <c:pt idx="0">
                  <c:v>2.267991149241861E-2</c:v>
                </c:pt>
                <c:pt idx="1">
                  <c:v>5.6873824070919898E-3</c:v>
                </c:pt>
                <c:pt idx="2">
                  <c:v>6.1004289703674865E-2</c:v>
                </c:pt>
                <c:pt idx="3">
                  <c:v>2.0814087019298825E-2</c:v>
                </c:pt>
                <c:pt idx="4">
                  <c:v>-7.2012523813695774E-3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4439008"/>
        <c:axId val="-54438464"/>
      </c:scatterChart>
      <c:valAx>
        <c:axId val="-54439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∆</a:t>
                </a:r>
                <a:r>
                  <a:rPr lang="en-US" baseline="0"/>
                  <a:t> Supply for Previous Year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438464"/>
        <c:crosses val="autoZero"/>
        <c:crossBetween val="midCat"/>
      </c:valAx>
      <c:valAx>
        <c:axId val="-5443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∆ Rent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439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∆ Supply vs. ∆ Rent</a:t>
            </a:r>
          </a:p>
        </c:rich>
      </c:tx>
      <c:layout>
        <c:manualLayout>
          <c:xMode val="edge"/>
          <c:yMode val="edge"/>
          <c:x val="0.409493000874890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6531496062992124E-2"/>
                  <c:y val="-0.5572146118721461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[1]Astoria!$E$7:$E$11</c:f>
              <c:numCache>
                <c:formatCode>General</c:formatCode>
                <c:ptCount val="5"/>
                <c:pt idx="0">
                  <c:v>2.4347826086956523</c:v>
                </c:pt>
                <c:pt idx="1">
                  <c:v>0.28481012658227844</c:v>
                </c:pt>
                <c:pt idx="2">
                  <c:v>4.9261083743842304E-2</c:v>
                </c:pt>
                <c:pt idx="3">
                  <c:v>-0.4460093896713615</c:v>
                </c:pt>
                <c:pt idx="4">
                  <c:v>1.1610169491525424</c:v>
                </c:pt>
              </c:numCache>
            </c:numRef>
          </c:xVal>
          <c:yVal>
            <c:numRef>
              <c:f>[1]Astoria!$G$8:$G$12</c:f>
              <c:numCache>
                <c:formatCode>General</c:formatCode>
                <c:ptCount val="5"/>
                <c:pt idx="0">
                  <c:v>-6.8088969586926895E-2</c:v>
                </c:pt>
                <c:pt idx="1">
                  <c:v>-1.4612761811982455E-2</c:v>
                </c:pt>
                <c:pt idx="2">
                  <c:v>0.19970341077607512</c:v>
                </c:pt>
                <c:pt idx="3">
                  <c:v>3.7494849608570302E-2</c:v>
                </c:pt>
                <c:pt idx="4">
                  <c:v>-4.5274027005559936E-2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4435200"/>
        <c:axId val="-54430304"/>
      </c:scatterChart>
      <c:valAx>
        <c:axId val="-5443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Change in Supply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430304"/>
        <c:crosses val="autoZero"/>
        <c:crossBetween val="midCat"/>
      </c:valAx>
      <c:valAx>
        <c:axId val="-5443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Change on Rent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20506849315068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435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</xdr:row>
      <xdr:rowOff>0</xdr:rowOff>
    </xdr:from>
    <xdr:to>
      <xdr:col>19</xdr:col>
      <xdr:colOff>314325</xdr:colOff>
      <xdr:row>14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118</xdr:row>
      <xdr:rowOff>0</xdr:rowOff>
    </xdr:from>
    <xdr:to>
      <xdr:col>19</xdr:col>
      <xdr:colOff>304800</xdr:colOff>
      <xdr:row>130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hn%20G/Rental%20Projections/Raw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Astoria"/>
      <sheetName val="Big Data"/>
      <sheetName val="Manhattan Core"/>
      <sheetName val="Manhattan Non-Core"/>
      <sheetName val="Brooklyn Core"/>
      <sheetName val="Brooklyn Non Core"/>
      <sheetName val="Queens Core"/>
      <sheetName val="Queens Non Core"/>
    </sheetNames>
    <sheetDataSet>
      <sheetData sheetId="0"/>
      <sheetData sheetId="1"/>
      <sheetData sheetId="2">
        <row r="7">
          <cell r="E7">
            <v>2.4347826086956523</v>
          </cell>
        </row>
        <row r="8">
          <cell r="E8">
            <v>0.28481012658227844</v>
          </cell>
          <cell r="G8">
            <v>-6.8088969586926895E-2</v>
          </cell>
        </row>
        <row r="9">
          <cell r="E9">
            <v>4.9261083743842304E-2</v>
          </cell>
          <cell r="G9">
            <v>-1.4612761811982455E-2</v>
          </cell>
        </row>
        <row r="10">
          <cell r="E10">
            <v>-0.4460093896713615</v>
          </cell>
          <cell r="G10">
            <v>0.19970341077607512</v>
          </cell>
        </row>
        <row r="11">
          <cell r="E11">
            <v>1.1610169491525424</v>
          </cell>
          <cell r="G11">
            <v>3.7494849608570302E-2</v>
          </cell>
        </row>
        <row r="12">
          <cell r="G12">
            <v>-4.5274027005559936E-2</v>
          </cell>
        </row>
      </sheetData>
      <sheetData sheetId="3"/>
      <sheetData sheetId="4">
        <row r="5">
          <cell r="H5">
            <v>-0.35662148070907196</v>
          </cell>
        </row>
        <row r="6">
          <cell r="H6">
            <v>0.31550513236088601</v>
          </cell>
          <cell r="J6">
            <v>2.267991149241861E-2</v>
          </cell>
        </row>
        <row r="7">
          <cell r="H7">
            <v>-0.38932238193018481</v>
          </cell>
          <cell r="J7">
            <v>5.6873824070919898E-3</v>
          </cell>
        </row>
        <row r="8">
          <cell r="H8">
            <v>0.99932750504371215</v>
          </cell>
          <cell r="J8">
            <v>6.1004289703674865E-2</v>
          </cell>
        </row>
        <row r="9">
          <cell r="H9">
            <v>0.59636730575176589</v>
          </cell>
          <cell r="J9">
            <v>2.0814087019298825E-2</v>
          </cell>
        </row>
        <row r="10">
          <cell r="J10">
            <v>-7.2012523813695774E-3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8"/>
  <sheetViews>
    <sheetView showFormulas="1" tabSelected="1" topLeftCell="A115" workbookViewId="0">
      <selection activeCell="H7" sqref="H7"/>
    </sheetView>
  </sheetViews>
  <sheetFormatPr defaultRowHeight="15" x14ac:dyDescent="0.25"/>
  <cols>
    <col min="4" max="4" width="6.28515625" customWidth="1"/>
    <col min="5" max="5" width="7" bestFit="1" customWidth="1"/>
    <col min="6" max="6" width="8.5703125" bestFit="1" customWidth="1"/>
    <col min="7" max="7" width="9.85546875" customWidth="1"/>
    <col min="8" max="8" width="10.140625" bestFit="1" customWidth="1"/>
    <col min="9" max="9" width="12.140625" customWidth="1"/>
    <col min="10" max="10" width="10.140625" bestFit="1" customWidth="1"/>
    <col min="11" max="11" width="7.28515625" bestFit="1" customWidth="1"/>
  </cols>
  <sheetData>
    <row r="2" spans="4:11" ht="15.75" thickBot="1" x14ac:dyDescent="0.3"/>
    <row r="3" spans="4:11" ht="15.75" thickBot="1" x14ac:dyDescent="0.3">
      <c r="D3" s="38" t="s">
        <v>0</v>
      </c>
      <c r="E3" s="39"/>
      <c r="F3" s="39"/>
      <c r="G3" s="39"/>
      <c r="H3" s="39"/>
      <c r="I3" s="39"/>
      <c r="J3" s="39"/>
      <c r="K3" s="40"/>
    </row>
    <row r="4" spans="4:11" ht="30" customHeight="1" thickBot="1" x14ac:dyDescent="0.3">
      <c r="D4" s="41" t="s">
        <v>1</v>
      </c>
      <c r="E4" s="42"/>
      <c r="F4" s="42"/>
      <c r="G4" s="42"/>
      <c r="H4" s="43"/>
      <c r="I4" s="44" t="s">
        <v>2</v>
      </c>
      <c r="J4" s="45"/>
      <c r="K4" s="46"/>
    </row>
    <row r="5" spans="4:11" ht="30" x14ac:dyDescent="0.25">
      <c r="D5" s="1"/>
      <c r="E5" s="2" t="s">
        <v>3</v>
      </c>
      <c r="F5" s="3" t="s">
        <v>4</v>
      </c>
      <c r="G5" s="2" t="s">
        <v>5</v>
      </c>
      <c r="H5" s="3" t="s">
        <v>6</v>
      </c>
      <c r="I5" s="4" t="s">
        <v>7</v>
      </c>
      <c r="J5" s="5" t="s">
        <v>8</v>
      </c>
      <c r="K5" s="6" t="s">
        <v>9</v>
      </c>
    </row>
    <row r="6" spans="4:11" x14ac:dyDescent="0.25">
      <c r="D6" s="7">
        <v>2012</v>
      </c>
      <c r="E6" s="8">
        <v>1851</v>
      </c>
      <c r="F6" s="9">
        <v>-0.35662148070907196</v>
      </c>
      <c r="G6" s="10">
        <v>3928.1744976582563</v>
      </c>
      <c r="H6" s="11"/>
      <c r="I6" s="12">
        <f>G6</f>
        <v>3928.1744976582563</v>
      </c>
      <c r="J6" s="11"/>
      <c r="K6" s="13">
        <f>(I6/G6)-1</f>
        <v>0</v>
      </c>
    </row>
    <row r="7" spans="4:11" x14ac:dyDescent="0.25">
      <c r="D7" s="7">
        <v>2013</v>
      </c>
      <c r="E7" s="8">
        <v>2435</v>
      </c>
      <c r="F7" s="9">
        <v>0.31550513236088601</v>
      </c>
      <c r="G7" s="10">
        <v>4017.2651475919215</v>
      </c>
      <c r="H7" s="9">
        <v>2.267991149241861E-2</v>
      </c>
      <c r="I7" s="12">
        <f>I6*(1+J7)</f>
        <v>4068.6663344260155</v>
      </c>
      <c r="J7" s="9">
        <f t="shared" ref="J7:J11" si="0">(-0.0257*F6)+0.0266</f>
        <v>3.5765172054223152E-2</v>
      </c>
      <c r="K7" s="13">
        <f t="shared" ref="K7:K11" si="1">(I7/G7)-1</f>
        <v>1.2795069517606006E-2</v>
      </c>
    </row>
    <row r="8" spans="4:11" x14ac:dyDescent="0.25">
      <c r="D8" s="7">
        <v>2014</v>
      </c>
      <c r="E8" s="8">
        <v>1487</v>
      </c>
      <c r="F8" s="9">
        <v>-0.38932238193018481</v>
      </c>
      <c r="G8" s="10">
        <v>4040.1128707169596</v>
      </c>
      <c r="H8" s="9">
        <v>5.6873824070919898E-3</v>
      </c>
      <c r="I8" s="12">
        <f t="shared" ref="I8:I11" si="2">I7*(1+J8)</f>
        <v>4143.9021515851009</v>
      </c>
      <c r="J8" s="9">
        <f t="shared" si="0"/>
        <v>1.8491518098325228E-2</v>
      </c>
      <c r="K8" s="13">
        <f t="shared" si="1"/>
        <v>2.5689698330067401E-2</v>
      </c>
    </row>
    <row r="9" spans="4:11" x14ac:dyDescent="0.25">
      <c r="D9" s="7">
        <v>2015</v>
      </c>
      <c r="E9" s="8">
        <v>2973</v>
      </c>
      <c r="F9" s="9">
        <v>0.99932750504371215</v>
      </c>
      <c r="G9" s="10">
        <v>4286.5770867177225</v>
      </c>
      <c r="H9" s="9">
        <v>6.1004289703674865E-2</v>
      </c>
      <c r="I9" s="12">
        <f t="shared" si="2"/>
        <v>4295.5921149200813</v>
      </c>
      <c r="J9" s="9">
        <f t="shared" si="0"/>
        <v>3.6605585215605752E-2</v>
      </c>
      <c r="K9" s="13">
        <f t="shared" si="1"/>
        <v>2.1030831873507516E-3</v>
      </c>
    </row>
    <row r="10" spans="4:11" x14ac:dyDescent="0.25">
      <c r="D10" s="7">
        <v>2016</v>
      </c>
      <c r="E10" s="8">
        <v>4746</v>
      </c>
      <c r="F10" s="9">
        <v>0.59636730575176589</v>
      </c>
      <c r="G10" s="10">
        <v>4375.7982752155976</v>
      </c>
      <c r="H10" s="9">
        <v>2.0814087019298825E-2</v>
      </c>
      <c r="I10" s="12">
        <f t="shared" si="2"/>
        <v>4299.5323890591199</v>
      </c>
      <c r="J10" s="9">
        <f t="shared" si="0"/>
        <v>9.1728312037659548E-4</v>
      </c>
      <c r="K10" s="13">
        <f t="shared" si="1"/>
        <v>-1.7429022399968908E-2</v>
      </c>
    </row>
    <row r="11" spans="4:11" ht="15.75" thickBot="1" x14ac:dyDescent="0.3">
      <c r="D11" s="7">
        <v>2017</v>
      </c>
      <c r="E11" s="8">
        <v>3368</v>
      </c>
      <c r="F11" s="9">
        <v>-0.29034976822587444</v>
      </c>
      <c r="G11" s="10">
        <v>4344.2870474658084</v>
      </c>
      <c r="H11" s="9">
        <v>-7.2012523813695774E-3</v>
      </c>
      <c r="I11" s="12">
        <f t="shared" si="2"/>
        <v>4348.0025665539024</v>
      </c>
      <c r="J11" s="9">
        <f t="shared" si="0"/>
        <v>1.1273360242179615E-2</v>
      </c>
      <c r="K11" s="13">
        <f t="shared" si="1"/>
        <v>8.5526555853654429E-4</v>
      </c>
    </row>
    <row r="12" spans="4:11" ht="15.75" thickBot="1" x14ac:dyDescent="0.3">
      <c r="D12" s="47" t="s">
        <v>10</v>
      </c>
      <c r="E12" s="48"/>
      <c r="F12" s="48"/>
      <c r="G12" s="49"/>
      <c r="H12" s="14">
        <f>POWER(G11/G6,1/(D11-D6))-1</f>
        <v>2.0341493887173989E-2</v>
      </c>
      <c r="I12" s="50" t="s">
        <v>11</v>
      </c>
      <c r="J12" s="51"/>
      <c r="K12" s="15">
        <f>AVERAGE(K7:K11)</f>
        <v>4.802818838718359E-3</v>
      </c>
    </row>
    <row r="13" spans="4:11" ht="30" customHeight="1" x14ac:dyDescent="0.25">
      <c r="D13" s="35" t="s">
        <v>12</v>
      </c>
      <c r="E13" s="36"/>
      <c r="F13" s="36"/>
      <c r="G13" s="36"/>
      <c r="H13" s="37"/>
    </row>
    <row r="14" spans="4:11" ht="30" x14ac:dyDescent="0.25">
      <c r="D14" s="16"/>
      <c r="E14" s="17" t="s">
        <v>3</v>
      </c>
      <c r="F14" s="18" t="s">
        <v>4</v>
      </c>
      <c r="G14" s="19" t="s">
        <v>13</v>
      </c>
      <c r="H14" s="20" t="s">
        <v>14</v>
      </c>
    </row>
    <row r="15" spans="4:11" x14ac:dyDescent="0.25">
      <c r="D15" s="7">
        <v>2018</v>
      </c>
      <c r="E15" s="11">
        <v>4086</v>
      </c>
      <c r="F15" s="9">
        <v>0.21318289786223277</v>
      </c>
      <c r="G15" s="10">
        <f>G11*(H15+1)</f>
        <v>4492.262105277995</v>
      </c>
      <c r="H15" s="21">
        <f>(-0.0257*F11)+0.0266</f>
        <v>3.4061989043404975E-2</v>
      </c>
    </row>
    <row r="16" spans="4:11" x14ac:dyDescent="0.25">
      <c r="D16" s="7">
        <v>2019</v>
      </c>
      <c r="E16" s="11">
        <v>2305</v>
      </c>
      <c r="F16" s="9">
        <v>-0.43587860988742044</v>
      </c>
      <c r="G16" s="10">
        <f>G15*(H16+1)</f>
        <v>4587.1440695219007</v>
      </c>
      <c r="H16" s="21">
        <f>(-0.0257*F15)+0.0266</f>
        <v>2.1121199524940616E-2</v>
      </c>
    </row>
    <row r="17" spans="4:11" x14ac:dyDescent="0.25">
      <c r="D17" s="7">
        <v>2020</v>
      </c>
      <c r="E17" s="11">
        <v>1403</v>
      </c>
      <c r="F17" s="9">
        <v>-0.39132321041214746</v>
      </c>
      <c r="G17" s="10">
        <f t="shared" ref="G17:G19" si="3">G16*(H17+1)</f>
        <v>4760.5476578668604</v>
      </c>
      <c r="H17" s="21">
        <f t="shared" ref="H17:H19" si="4">(-0.0257*F16)+0.0266</f>
        <v>3.7802080274106704E-2</v>
      </c>
    </row>
    <row r="18" spans="4:11" x14ac:dyDescent="0.25">
      <c r="D18" s="7">
        <v>2021</v>
      </c>
      <c r="E18" s="11">
        <v>1012</v>
      </c>
      <c r="F18" s="9">
        <v>-0.27868852459016391</v>
      </c>
      <c r="G18" s="10">
        <f t="shared" si="3"/>
        <v>4935.0550843409883</v>
      </c>
      <c r="H18" s="21">
        <f t="shared" si="4"/>
        <v>3.6657006507592189E-2</v>
      </c>
    </row>
    <row r="19" spans="4:11" ht="15.75" thickBot="1" x14ac:dyDescent="0.3">
      <c r="D19" s="7">
        <v>2022</v>
      </c>
      <c r="E19" s="11"/>
      <c r="F19" s="9"/>
      <c r="G19" s="10">
        <f t="shared" si="3"/>
        <v>5101.6738703442707</v>
      </c>
      <c r="H19" s="21">
        <f t="shared" si="4"/>
        <v>3.3762295081967209E-2</v>
      </c>
    </row>
    <row r="20" spans="4:11" ht="15.75" thickBot="1" x14ac:dyDescent="0.3">
      <c r="D20" s="22"/>
      <c r="E20" s="23"/>
      <c r="F20" s="23"/>
      <c r="G20" s="24" t="s">
        <v>15</v>
      </c>
      <c r="H20" s="25">
        <f>POWER(G19/G11,1/(D19-D11))-1</f>
        <v>3.2663521087121117E-2</v>
      </c>
    </row>
    <row r="21" spans="4:11" ht="15.75" thickBot="1" x14ac:dyDescent="0.3"/>
    <row r="22" spans="4:11" ht="15.75" thickBot="1" x14ac:dyDescent="0.3">
      <c r="D22" s="38" t="s">
        <v>16</v>
      </c>
      <c r="E22" s="39"/>
      <c r="F22" s="39"/>
      <c r="G22" s="39"/>
      <c r="H22" s="39"/>
      <c r="I22" s="39"/>
      <c r="J22" s="39"/>
      <c r="K22" s="40"/>
    </row>
    <row r="23" spans="4:11" ht="30" customHeight="1" thickBot="1" x14ac:dyDescent="0.3">
      <c r="D23" s="41"/>
      <c r="E23" s="42"/>
      <c r="F23" s="42"/>
      <c r="G23" s="42"/>
      <c r="H23" s="43"/>
      <c r="I23" s="44"/>
      <c r="J23" s="45"/>
      <c r="K23" s="46"/>
    </row>
    <row r="24" spans="4:11" ht="30" x14ac:dyDescent="0.25">
      <c r="D24" s="1"/>
      <c r="E24" s="2" t="s">
        <v>3</v>
      </c>
      <c r="F24" s="3" t="s">
        <v>4</v>
      </c>
      <c r="G24" s="2" t="s">
        <v>5</v>
      </c>
      <c r="H24" s="3" t="s">
        <v>6</v>
      </c>
      <c r="I24" s="4" t="s">
        <v>7</v>
      </c>
      <c r="J24" s="5" t="s">
        <v>8</v>
      </c>
      <c r="K24" s="6" t="s">
        <v>9</v>
      </c>
    </row>
    <row r="25" spans="4:11" x14ac:dyDescent="0.25">
      <c r="D25" s="7">
        <v>2012</v>
      </c>
      <c r="E25" s="8">
        <v>265</v>
      </c>
      <c r="F25" s="9">
        <v>-0.61313868613138689</v>
      </c>
      <c r="G25" s="10">
        <v>2117.7517730496452</v>
      </c>
      <c r="H25" s="11"/>
      <c r="I25" s="12">
        <f>G25</f>
        <v>2117.7517730496452</v>
      </c>
      <c r="J25" s="11"/>
      <c r="K25" s="13">
        <f>(I25/G25)-1</f>
        <v>0</v>
      </c>
    </row>
    <row r="26" spans="4:11" x14ac:dyDescent="0.25">
      <c r="D26" s="7">
        <v>2013</v>
      </c>
      <c r="E26" s="8">
        <v>102</v>
      </c>
      <c r="F26" s="9">
        <v>-0.61509433962264148</v>
      </c>
      <c r="G26" s="10">
        <v>2159.3296089385476</v>
      </c>
      <c r="H26" s="9">
        <v>1.9633007238156492E-2</v>
      </c>
      <c r="I26" s="12">
        <f>I25*(1+J26)</f>
        <v>2207.4547915825433</v>
      </c>
      <c r="J26" s="9">
        <f t="shared" ref="J26:J30" si="5">(-0.0257*F25)+0.0266</f>
        <v>4.235766423357664E-2</v>
      </c>
      <c r="K26" s="13">
        <f t="shared" ref="K26:K30" si="6">(I26/G26)-1</f>
        <v>2.2287094311485012E-2</v>
      </c>
    </row>
    <row r="27" spans="4:11" x14ac:dyDescent="0.25">
      <c r="D27" s="7">
        <v>2014</v>
      </c>
      <c r="E27" s="8">
        <v>365</v>
      </c>
      <c r="F27" s="9">
        <v>2.5784313725490198</v>
      </c>
      <c r="G27" s="10">
        <v>2227.9662447257383</v>
      </c>
      <c r="H27" s="9">
        <v>3.1786085599469972E-2</v>
      </c>
      <c r="I27" s="12">
        <f t="shared" ref="I27:I30" si="7">I26*(1+J27)</f>
        <v>2301.0683677836141</v>
      </c>
      <c r="J27" s="9">
        <f t="shared" si="5"/>
        <v>4.2407924528301888E-2</v>
      </c>
      <c r="K27" s="13">
        <f t="shared" si="6"/>
        <v>3.2811144796708769E-2</v>
      </c>
    </row>
    <row r="28" spans="4:11" x14ac:dyDescent="0.25">
      <c r="D28" s="7">
        <v>2015</v>
      </c>
      <c r="E28" s="8">
        <v>91</v>
      </c>
      <c r="F28" s="9">
        <v>-0.75068493150684934</v>
      </c>
      <c r="G28" s="10">
        <v>2259.3592085235919</v>
      </c>
      <c r="H28" s="9">
        <v>1.4090412667682949E-2</v>
      </c>
      <c r="I28" s="12">
        <f t="shared" si="7"/>
        <v>2209.7949118109109</v>
      </c>
      <c r="J28" s="9">
        <f t="shared" si="5"/>
        <v>-3.9665686274509809E-2</v>
      </c>
      <c r="K28" s="13">
        <f t="shared" si="6"/>
        <v>-2.1937324762568156E-2</v>
      </c>
    </row>
    <row r="29" spans="4:11" x14ac:dyDescent="0.25">
      <c r="D29" s="7">
        <v>2016</v>
      </c>
      <c r="E29" s="8">
        <v>580</v>
      </c>
      <c r="F29" s="9">
        <v>5.3736263736263732</v>
      </c>
      <c r="G29" s="10">
        <v>2471.4749620637331</v>
      </c>
      <c r="H29" s="9">
        <v>9.3883147372015738E-2</v>
      </c>
      <c r="I29" s="12">
        <f t="shared" si="7"/>
        <v>2311.2081518349169</v>
      </c>
      <c r="J29" s="9">
        <f t="shared" si="5"/>
        <v>4.5892602739726028E-2</v>
      </c>
      <c r="K29" s="13">
        <f t="shared" si="6"/>
        <v>-6.4846625067562891E-2</v>
      </c>
    </row>
    <row r="30" spans="4:11" ht="15.75" thickBot="1" x14ac:dyDescent="0.3">
      <c r="D30" s="7">
        <v>2017</v>
      </c>
      <c r="E30" s="8">
        <v>366</v>
      </c>
      <c r="F30" s="9">
        <v>-0.36896551724137933</v>
      </c>
      <c r="G30" s="10">
        <v>2360.2875564152159</v>
      </c>
      <c r="H30" s="9">
        <v>-4.4988279207843297E-2</v>
      </c>
      <c r="I30" s="12">
        <f t="shared" si="7"/>
        <v>2053.5033633269677</v>
      </c>
      <c r="J30" s="9">
        <f t="shared" si="5"/>
        <v>-0.11150219780219779</v>
      </c>
      <c r="K30" s="13">
        <f t="shared" si="6"/>
        <v>-0.12997746492981954</v>
      </c>
    </row>
    <row r="31" spans="4:11" ht="15.75" thickBot="1" x14ac:dyDescent="0.3">
      <c r="D31" s="47" t="s">
        <v>10</v>
      </c>
      <c r="E31" s="48"/>
      <c r="F31" s="48"/>
      <c r="G31" s="49"/>
      <c r="H31" s="14">
        <f>POWER(G30/G25,1/(D30-D25))-1</f>
        <v>2.19225265645977E-2</v>
      </c>
      <c r="I31" s="50" t="s">
        <v>11</v>
      </c>
      <c r="J31" s="51"/>
      <c r="K31" s="15">
        <f>AVERAGE(K26:K30)</f>
        <v>-3.233263513035136E-2</v>
      </c>
    </row>
    <row r="32" spans="4:11" ht="30" customHeight="1" x14ac:dyDescent="0.25">
      <c r="D32" s="35" t="s">
        <v>17</v>
      </c>
      <c r="E32" s="36"/>
      <c r="F32" s="36"/>
      <c r="G32" s="36"/>
      <c r="H32" s="37"/>
    </row>
    <row r="33" spans="4:11" ht="30" x14ac:dyDescent="0.25">
      <c r="D33" s="16"/>
      <c r="E33" s="17" t="s">
        <v>3</v>
      </c>
      <c r="F33" s="18" t="s">
        <v>4</v>
      </c>
      <c r="G33" s="19" t="s">
        <v>13</v>
      </c>
      <c r="H33" s="20" t="s">
        <v>14</v>
      </c>
    </row>
    <row r="34" spans="4:11" x14ac:dyDescent="0.25">
      <c r="D34" s="7">
        <v>2018</v>
      </c>
      <c r="E34" s="11">
        <v>4086</v>
      </c>
      <c r="F34" s="9">
        <v>0.21318289786223277</v>
      </c>
      <c r="G34" s="10">
        <f>G30*(H34+1)</f>
        <v>2445.4524286965029</v>
      </c>
      <c r="H34" s="21">
        <f>(-0.0257*F30)+0.0266</f>
        <v>3.6082413793103452E-2</v>
      </c>
    </row>
    <row r="35" spans="4:11" x14ac:dyDescent="0.25">
      <c r="D35" s="7">
        <v>2019</v>
      </c>
      <c r="E35" s="11">
        <v>2305</v>
      </c>
      <c r="F35" s="9">
        <v>-0.43587860988742044</v>
      </c>
      <c r="G35" s="10">
        <f>G34*(H35+1)</f>
        <v>2497.1033173717519</v>
      </c>
      <c r="H35" s="21">
        <f>(-0.0257*F34)+0.0266</f>
        <v>2.1121199524940616E-2</v>
      </c>
    </row>
    <row r="36" spans="4:11" x14ac:dyDescent="0.25">
      <c r="D36" s="7">
        <v>2020</v>
      </c>
      <c r="E36" s="11">
        <v>1403</v>
      </c>
      <c r="F36" s="9">
        <v>-0.39132321041214746</v>
      </c>
      <c r="G36" s="10">
        <f t="shared" ref="G36:G38" si="8">G35*(H36+1)</f>
        <v>2591.4990174277773</v>
      </c>
      <c r="H36" s="21">
        <f t="shared" ref="H36:H38" si="9">(-0.0257*F35)+0.0266</f>
        <v>3.7802080274106704E-2</v>
      </c>
    </row>
    <row r="37" spans="4:11" x14ac:dyDescent="0.25">
      <c r="D37" s="7">
        <v>2021</v>
      </c>
      <c r="E37" s="11">
        <v>1012</v>
      </c>
      <c r="F37" s="9">
        <v>-0.27868852459016391</v>
      </c>
      <c r="G37" s="10">
        <f t="shared" si="8"/>
        <v>2686.495613774046</v>
      </c>
      <c r="H37" s="21">
        <f t="shared" si="9"/>
        <v>3.6657006507592189E-2</v>
      </c>
    </row>
    <row r="38" spans="4:11" ht="15.75" thickBot="1" x14ac:dyDescent="0.3">
      <c r="D38" s="7">
        <v>2022</v>
      </c>
      <c r="E38" s="11"/>
      <c r="F38" s="9"/>
      <c r="G38" s="10">
        <f t="shared" si="8"/>
        <v>2777.1978714226957</v>
      </c>
      <c r="H38" s="21">
        <f t="shared" si="9"/>
        <v>3.3762295081967209E-2</v>
      </c>
    </row>
    <row r="39" spans="4:11" ht="15.75" thickBot="1" x14ac:dyDescent="0.3">
      <c r="D39" s="22"/>
      <c r="E39" s="23"/>
      <c r="F39" s="23"/>
      <c r="G39" s="24" t="s">
        <v>15</v>
      </c>
      <c r="H39" s="25">
        <f>POWER(G38/G30,1/(D38-D30))-1</f>
        <v>3.3066744535817039E-2</v>
      </c>
    </row>
    <row r="40" spans="4:11" ht="15.75" thickBot="1" x14ac:dyDescent="0.3"/>
    <row r="41" spans="4:11" ht="15.75" thickBot="1" x14ac:dyDescent="0.3">
      <c r="D41" s="38" t="s">
        <v>18</v>
      </c>
      <c r="E41" s="39"/>
      <c r="F41" s="39"/>
      <c r="G41" s="39"/>
      <c r="H41" s="39"/>
      <c r="I41" s="39"/>
      <c r="J41" s="39"/>
      <c r="K41" s="40"/>
    </row>
    <row r="42" spans="4:11" ht="30" customHeight="1" thickBot="1" x14ac:dyDescent="0.3">
      <c r="D42" s="41" t="s">
        <v>1</v>
      </c>
      <c r="E42" s="42"/>
      <c r="F42" s="42"/>
      <c r="G42" s="42"/>
      <c r="H42" s="43"/>
      <c r="I42" s="44" t="s">
        <v>2</v>
      </c>
      <c r="J42" s="45"/>
      <c r="K42" s="46"/>
    </row>
    <row r="43" spans="4:11" ht="30" x14ac:dyDescent="0.25">
      <c r="D43" s="1"/>
      <c r="E43" s="2" t="s">
        <v>3</v>
      </c>
      <c r="F43" s="3" t="s">
        <v>4</v>
      </c>
      <c r="G43" s="2" t="s">
        <v>5</v>
      </c>
      <c r="H43" s="3" t="s">
        <v>6</v>
      </c>
      <c r="I43" s="4" t="s">
        <v>7</v>
      </c>
      <c r="J43" s="5" t="s">
        <v>8</v>
      </c>
      <c r="K43" s="6" t="s">
        <v>9</v>
      </c>
    </row>
    <row r="44" spans="4:11" x14ac:dyDescent="0.25">
      <c r="D44" s="7">
        <v>2012</v>
      </c>
      <c r="E44" s="8">
        <v>845</v>
      </c>
      <c r="F44" s="9">
        <v>-0.23041894353369763</v>
      </c>
      <c r="G44" s="10">
        <v>3270.2393162393164</v>
      </c>
      <c r="H44" s="11"/>
      <c r="I44" s="12">
        <f>G44</f>
        <v>3270.2393162393164</v>
      </c>
      <c r="J44" s="11"/>
      <c r="K44" s="13">
        <f>(I44/G44)-1</f>
        <v>0</v>
      </c>
    </row>
    <row r="45" spans="4:11" x14ac:dyDescent="0.25">
      <c r="D45" s="7">
        <v>2013</v>
      </c>
      <c r="E45" s="8">
        <v>1607</v>
      </c>
      <c r="F45" s="9">
        <v>0.90177514792899405</v>
      </c>
      <c r="G45" s="10">
        <v>3187.6496350364964</v>
      </c>
      <c r="H45" s="9">
        <v>-2.5254934950080594E-2</v>
      </c>
      <c r="I45" s="12">
        <f>I44*(1+J45)</f>
        <v>3376.5932768218831</v>
      </c>
      <c r="J45" s="9">
        <f t="shared" ref="J45:J49" si="10">(-0.0257*F44)+0.0266</f>
        <v>3.2521766848816025E-2</v>
      </c>
      <c r="K45" s="13">
        <f t="shared" ref="K45:K49" si="11">(I45/G45)-1</f>
        <v>5.9273654076861471E-2</v>
      </c>
    </row>
    <row r="46" spans="4:11" x14ac:dyDescent="0.25">
      <c r="D46" s="7">
        <v>2014</v>
      </c>
      <c r="E46" s="8">
        <v>1905</v>
      </c>
      <c r="F46" s="9">
        <v>0.18543870566272558</v>
      </c>
      <c r="G46" s="10">
        <v>3282.6273291925468</v>
      </c>
      <c r="H46" s="9">
        <v>2.9795524925989213E-2</v>
      </c>
      <c r="I46" s="12">
        <f t="shared" ref="I46:I49" si="12">I45*(1+J46)</f>
        <v>3388.1560109116012</v>
      </c>
      <c r="J46" s="9">
        <f t="shared" si="10"/>
        <v>3.4243786982248517E-3</v>
      </c>
      <c r="K46" s="13">
        <f t="shared" si="11"/>
        <v>3.2147627840840576E-2</v>
      </c>
    </row>
    <row r="47" spans="4:11" x14ac:dyDescent="0.25">
      <c r="D47" s="7">
        <v>2015</v>
      </c>
      <c r="E47" s="8">
        <v>2877</v>
      </c>
      <c r="F47" s="9">
        <v>0.51023622047244099</v>
      </c>
      <c r="G47" s="10">
        <v>3468.1650349650349</v>
      </c>
      <c r="H47" s="9">
        <v>5.6521099462766705E-2</v>
      </c>
      <c r="I47" s="12">
        <f t="shared" si="12"/>
        <v>3462.1337724850059</v>
      </c>
      <c r="J47" s="9">
        <f t="shared" si="10"/>
        <v>2.1834225264467953E-2</v>
      </c>
      <c r="K47" s="13">
        <f t="shared" si="11"/>
        <v>-1.7390356050601685E-3</v>
      </c>
    </row>
    <row r="48" spans="4:11" x14ac:dyDescent="0.25">
      <c r="D48" s="7">
        <v>2016</v>
      </c>
      <c r="E48" s="8">
        <v>1310</v>
      </c>
      <c r="F48" s="9">
        <v>-0.54466458116093153</v>
      </c>
      <c r="G48" s="10">
        <v>3527.8519637462236</v>
      </c>
      <c r="H48" s="9">
        <v>1.7209944791969935E-2</v>
      </c>
      <c r="I48" s="12">
        <f t="shared" si="12"/>
        <v>3508.8273253264483</v>
      </c>
      <c r="J48" s="9">
        <f t="shared" si="10"/>
        <v>1.3486929133858265E-2</v>
      </c>
      <c r="K48" s="13">
        <f t="shared" si="11"/>
        <v>-5.392697487105691E-3</v>
      </c>
    </row>
    <row r="49" spans="4:11" ht="15.75" thickBot="1" x14ac:dyDescent="0.3">
      <c r="D49" s="7">
        <v>2017</v>
      </c>
      <c r="E49" s="8">
        <v>3066</v>
      </c>
      <c r="F49" s="9">
        <v>1.3404580152671757</v>
      </c>
      <c r="G49" s="10">
        <v>3682.5885286783041</v>
      </c>
      <c r="H49" s="9">
        <v>4.3861411000864617E-2</v>
      </c>
      <c r="I49" s="12">
        <f t="shared" si="12"/>
        <v>3651.2782750938663</v>
      </c>
      <c r="J49" s="9">
        <f t="shared" si="10"/>
        <v>4.0597879735835937E-2</v>
      </c>
      <c r="K49" s="13">
        <f t="shared" si="11"/>
        <v>-8.5022405681786095E-3</v>
      </c>
    </row>
    <row r="50" spans="4:11" ht="15.75" thickBot="1" x14ac:dyDescent="0.3">
      <c r="D50" s="47" t="s">
        <v>10</v>
      </c>
      <c r="E50" s="48"/>
      <c r="F50" s="48"/>
      <c r="G50" s="49"/>
      <c r="H50" s="14">
        <f>POWER(G49/G44,1/(D49-D44))-1</f>
        <v>2.4034838860101715E-2</v>
      </c>
      <c r="I50" s="50" t="s">
        <v>11</v>
      </c>
      <c r="J50" s="51"/>
      <c r="K50" s="15">
        <f>AVERAGE(K45:K49)</f>
        <v>1.5157461651471516E-2</v>
      </c>
    </row>
    <row r="51" spans="4:11" ht="30" customHeight="1" x14ac:dyDescent="0.25">
      <c r="D51" s="35" t="s">
        <v>19</v>
      </c>
      <c r="E51" s="36"/>
      <c r="F51" s="36"/>
      <c r="G51" s="36"/>
      <c r="H51" s="37"/>
    </row>
    <row r="52" spans="4:11" ht="30" x14ac:dyDescent="0.25">
      <c r="D52" s="16"/>
      <c r="E52" s="17" t="s">
        <v>3</v>
      </c>
      <c r="F52" s="18" t="s">
        <v>4</v>
      </c>
      <c r="G52" s="19" t="s">
        <v>13</v>
      </c>
      <c r="H52" s="20" t="s">
        <v>14</v>
      </c>
    </row>
    <row r="53" spans="4:11" x14ac:dyDescent="0.25">
      <c r="D53" s="7">
        <v>2018</v>
      </c>
      <c r="E53" s="11">
        <v>4086</v>
      </c>
      <c r="F53" s="9">
        <v>0.21318289786223277</v>
      </c>
      <c r="G53" s="10">
        <f>G49*(H53+1)</f>
        <v>3653.6810520690638</v>
      </c>
      <c r="H53" s="21">
        <f>(-0.0257*F49)+0.0266</f>
        <v>-7.8497709923664172E-3</v>
      </c>
    </row>
    <row r="54" spans="4:11" x14ac:dyDescent="0.25">
      <c r="D54" s="7">
        <v>2019</v>
      </c>
      <c r="E54" s="11">
        <v>2305</v>
      </c>
      <c r="F54" s="9">
        <v>-0.43587860988742044</v>
      </c>
      <c r="G54" s="10">
        <f>G53*(H54+1)</f>
        <v>3730.851178570309</v>
      </c>
      <c r="H54" s="21">
        <f>(-0.0257*F53)+0.0266</f>
        <v>2.1121199524940616E-2</v>
      </c>
    </row>
    <row r="55" spans="4:11" x14ac:dyDescent="0.25">
      <c r="D55" s="7">
        <v>2020</v>
      </c>
      <c r="E55" s="11">
        <v>1403</v>
      </c>
      <c r="F55" s="9">
        <v>-0.39132321041214746</v>
      </c>
      <c r="G55" s="10">
        <f t="shared" ref="G55:G57" si="13">G54*(H55+1)</f>
        <v>3871.8851143133697</v>
      </c>
      <c r="H55" s="21">
        <f t="shared" ref="H55:H57" si="14">(-0.0257*F54)+0.0266</f>
        <v>3.7802080274106704E-2</v>
      </c>
    </row>
    <row r="56" spans="4:11" x14ac:dyDescent="0.25">
      <c r="D56" s="7">
        <v>2021</v>
      </c>
      <c r="E56" s="11">
        <v>1012</v>
      </c>
      <c r="F56" s="9">
        <v>-0.27868852459016391</v>
      </c>
      <c r="G56" s="10">
        <f t="shared" si="13"/>
        <v>4013.8168321454041</v>
      </c>
      <c r="H56" s="21">
        <f t="shared" si="14"/>
        <v>3.6657006507592189E-2</v>
      </c>
    </row>
    <row r="57" spans="4:11" ht="15.75" thickBot="1" x14ac:dyDescent="0.3">
      <c r="D57" s="7">
        <v>2022</v>
      </c>
      <c r="E57" s="11"/>
      <c r="F57" s="9"/>
      <c r="G57" s="10">
        <f t="shared" si="13"/>
        <v>4149.3325004372637</v>
      </c>
      <c r="H57" s="21">
        <f t="shared" si="14"/>
        <v>3.3762295081967209E-2</v>
      </c>
    </row>
    <row r="58" spans="4:11" ht="15.75" thickBot="1" x14ac:dyDescent="0.3">
      <c r="D58" s="22"/>
      <c r="E58" s="23"/>
      <c r="F58" s="23"/>
      <c r="G58" s="24" t="s">
        <v>15</v>
      </c>
      <c r="H58" s="25">
        <f>POWER(G57/G49,1/(D57-D49))-1</f>
        <v>2.4153393480602414E-2</v>
      </c>
    </row>
    <row r="59" spans="4:11" ht="15.75" thickBot="1" x14ac:dyDescent="0.3"/>
    <row r="60" spans="4:11" ht="15.75" thickBot="1" x14ac:dyDescent="0.3">
      <c r="D60" s="38" t="s">
        <v>20</v>
      </c>
      <c r="E60" s="39"/>
      <c r="F60" s="39"/>
      <c r="G60" s="39"/>
      <c r="H60" s="39"/>
      <c r="I60" s="39"/>
      <c r="J60" s="39"/>
      <c r="K60" s="40"/>
    </row>
    <row r="61" spans="4:11" ht="30" customHeight="1" thickBot="1" x14ac:dyDescent="0.3">
      <c r="D61" s="41" t="s">
        <v>1</v>
      </c>
      <c r="E61" s="42"/>
      <c r="F61" s="42"/>
      <c r="G61" s="42"/>
      <c r="H61" s="43"/>
      <c r="I61" s="44" t="s">
        <v>2</v>
      </c>
      <c r="J61" s="45"/>
      <c r="K61" s="46"/>
    </row>
    <row r="62" spans="4:11" ht="30" x14ac:dyDescent="0.25">
      <c r="D62" s="1"/>
      <c r="E62" s="2" t="s">
        <v>3</v>
      </c>
      <c r="F62" s="3" t="s">
        <v>4</v>
      </c>
      <c r="G62" s="2" t="s">
        <v>5</v>
      </c>
      <c r="H62" s="3" t="s">
        <v>6</v>
      </c>
      <c r="I62" s="4" t="s">
        <v>7</v>
      </c>
      <c r="J62" s="5" t="s">
        <v>8</v>
      </c>
      <c r="K62" s="6" t="s">
        <v>9</v>
      </c>
    </row>
    <row r="63" spans="4:11" x14ac:dyDescent="0.25">
      <c r="D63" s="7">
        <v>2012</v>
      </c>
      <c r="E63" s="8">
        <v>531</v>
      </c>
      <c r="F63" s="9">
        <v>-0.23043478260869565</v>
      </c>
      <c r="G63" s="10">
        <v>2778</v>
      </c>
      <c r="H63" s="11"/>
      <c r="I63" s="12">
        <f>G63</f>
        <v>2778</v>
      </c>
      <c r="J63" s="11"/>
      <c r="K63" s="13">
        <f>(I63/G63)-1</f>
        <v>0</v>
      </c>
    </row>
    <row r="64" spans="4:11" x14ac:dyDescent="0.25">
      <c r="D64" s="7">
        <v>2013</v>
      </c>
      <c r="E64" s="8">
        <v>785</v>
      </c>
      <c r="F64" s="9">
        <v>0.4783427495291902</v>
      </c>
      <c r="G64" s="10">
        <v>2602.7053571428573</v>
      </c>
      <c r="H64" s="9">
        <v>-6.3101023346703616E-2</v>
      </c>
      <c r="I64" s="12">
        <f>I63*(1+J64)</f>
        <v>2868.3465991304347</v>
      </c>
      <c r="J64" s="9">
        <f t="shared" ref="J64:J68" si="15">(-0.0257*F63)+0.0266</f>
        <v>3.2522173913043476E-2</v>
      </c>
      <c r="K64" s="13">
        <f t="shared" ref="K64:K68" si="16">(I64/G64)-1</f>
        <v>0.10206350913235429</v>
      </c>
    </row>
    <row r="65" spans="4:11" x14ac:dyDescent="0.25">
      <c r="D65" s="7">
        <v>2014</v>
      </c>
      <c r="E65" s="8">
        <v>1079</v>
      </c>
      <c r="F65" s="9">
        <v>0.37452229299363055</v>
      </c>
      <c r="G65" s="10">
        <v>2862.8464163822528</v>
      </c>
      <c r="H65" s="9">
        <v>9.9950253118534921E-2</v>
      </c>
      <c r="I65" s="12">
        <f t="shared" ref="I65:I68" si="17">I64*(1+J65)</f>
        <v>2909.3828617373542</v>
      </c>
      <c r="J65" s="9">
        <f t="shared" si="15"/>
        <v>1.430659133709981E-2</v>
      </c>
      <c r="K65" s="13">
        <f t="shared" si="16"/>
        <v>1.625530628845584E-2</v>
      </c>
    </row>
    <row r="66" spans="4:11" x14ac:dyDescent="0.25">
      <c r="D66" s="7">
        <v>2015</v>
      </c>
      <c r="E66" s="8">
        <v>501</v>
      </c>
      <c r="F66" s="9">
        <v>-0.53568118628359596</v>
      </c>
      <c r="G66" s="10">
        <v>3048.5274151436033</v>
      </c>
      <c r="H66" s="9">
        <v>6.485887531333015E-2</v>
      </c>
      <c r="I66" s="12">
        <f t="shared" si="17"/>
        <v>2958.7689872268097</v>
      </c>
      <c r="J66" s="9">
        <f t="shared" si="15"/>
        <v>1.6974777070063694E-2</v>
      </c>
      <c r="K66" s="13">
        <f t="shared" si="16"/>
        <v>-2.9443208373629015E-2</v>
      </c>
    </row>
    <row r="67" spans="4:11" x14ac:dyDescent="0.25">
      <c r="D67" s="7">
        <v>2016</v>
      </c>
      <c r="E67" s="8">
        <v>2034</v>
      </c>
      <c r="F67" s="9">
        <v>3.0598802395209579</v>
      </c>
      <c r="G67" s="10">
        <v>3135.7782945736435</v>
      </c>
      <c r="H67" s="9">
        <v>2.8620664192363893E-2</v>
      </c>
      <c r="I67" s="12">
        <f t="shared" si="17"/>
        <v>3078.2056341291736</v>
      </c>
      <c r="J67" s="9">
        <f t="shared" si="15"/>
        <v>4.0367006487488415E-2</v>
      </c>
      <c r="K67" s="13">
        <f t="shared" si="16"/>
        <v>-1.8359926957877581E-2</v>
      </c>
    </row>
    <row r="68" spans="4:11" ht="15.75" thickBot="1" x14ac:dyDescent="0.3">
      <c r="D68" s="7">
        <v>2017</v>
      </c>
      <c r="E68" s="8">
        <v>4659</v>
      </c>
      <c r="F68" s="9">
        <v>1.2905604719764012</v>
      </c>
      <c r="G68" s="10">
        <v>3195.3786869647956</v>
      </c>
      <c r="H68" s="9">
        <v>1.9006570870870737E-2</v>
      </c>
      <c r="I68" s="12">
        <f t="shared" si="17"/>
        <v>2918.0191307555233</v>
      </c>
      <c r="J68" s="9">
        <f t="shared" si="15"/>
        <v>-5.2038922155688616E-2</v>
      </c>
      <c r="K68" s="13">
        <f t="shared" si="16"/>
        <v>-8.6800214741598825E-2</v>
      </c>
    </row>
    <row r="69" spans="4:11" ht="15.75" thickBot="1" x14ac:dyDescent="0.3">
      <c r="D69" s="47" t="s">
        <v>10</v>
      </c>
      <c r="E69" s="48"/>
      <c r="F69" s="48"/>
      <c r="G69" s="49"/>
      <c r="H69" s="14">
        <f>POWER(G68/G63,1/(D68-D63))-1</f>
        <v>2.8390411098604185E-2</v>
      </c>
      <c r="I69" s="50" t="s">
        <v>11</v>
      </c>
      <c r="J69" s="51"/>
      <c r="K69" s="15">
        <f>AVERAGE(K64:K68)</f>
        <v>-3.2569069304590583E-3</v>
      </c>
    </row>
    <row r="70" spans="4:11" ht="30" customHeight="1" x14ac:dyDescent="0.25">
      <c r="D70" s="35" t="s">
        <v>21</v>
      </c>
      <c r="E70" s="36"/>
      <c r="F70" s="36"/>
      <c r="G70" s="36"/>
      <c r="H70" s="37"/>
    </row>
    <row r="71" spans="4:11" ht="30" x14ac:dyDescent="0.25">
      <c r="D71" s="16"/>
      <c r="E71" s="17" t="s">
        <v>3</v>
      </c>
      <c r="F71" s="18" t="s">
        <v>4</v>
      </c>
      <c r="G71" s="19" t="s">
        <v>13</v>
      </c>
      <c r="H71" s="20" t="s">
        <v>14</v>
      </c>
    </row>
    <row r="72" spans="4:11" x14ac:dyDescent="0.25">
      <c r="D72" s="7">
        <v>2018</v>
      </c>
      <c r="E72" s="11">
        <v>4086</v>
      </c>
      <c r="F72" s="9">
        <v>0.21318289786223277</v>
      </c>
      <c r="G72" s="10">
        <f>G68*(H72+1)</f>
        <v>3174.3933437797687</v>
      </c>
      <c r="H72" s="21">
        <f>(-0.0257*F68)+0.0266</f>
        <v>-6.5674041297935151E-3</v>
      </c>
    </row>
    <row r="73" spans="4:11" x14ac:dyDescent="0.25">
      <c r="D73" s="7">
        <v>2019</v>
      </c>
      <c r="E73" s="11">
        <v>2305</v>
      </c>
      <c r="F73" s="9">
        <v>-0.43587860988742044</v>
      </c>
      <c r="G73" s="10">
        <f>G72*(H73+1)</f>
        <v>3241.4403389643844</v>
      </c>
      <c r="H73" s="21">
        <f>(-0.0257*F72)+0.0266</f>
        <v>2.1121199524940616E-2</v>
      </c>
    </row>
    <row r="74" spans="4:11" x14ac:dyDescent="0.25">
      <c r="D74" s="7">
        <v>2020</v>
      </c>
      <c r="E74" s="11">
        <v>1403</v>
      </c>
      <c r="F74" s="9">
        <v>-0.39132321041214746</v>
      </c>
      <c r="G74" s="10">
        <f t="shared" ref="G74:G76" si="18">G73*(H74+1)</f>
        <v>3363.9735268616441</v>
      </c>
      <c r="H74" s="21">
        <f t="shared" ref="H74:H76" si="19">(-0.0257*F73)+0.0266</f>
        <v>3.7802080274106704E-2</v>
      </c>
    </row>
    <row r="75" spans="4:11" x14ac:dyDescent="0.25">
      <c r="D75" s="7">
        <v>2021</v>
      </c>
      <c r="E75" s="11">
        <v>1012</v>
      </c>
      <c r="F75" s="9">
        <v>-0.27868852459016391</v>
      </c>
      <c r="G75" s="10">
        <f t="shared" si="18"/>
        <v>3487.2867263271792</v>
      </c>
      <c r="H75" s="21">
        <f t="shared" si="19"/>
        <v>3.6657006507592189E-2</v>
      </c>
    </row>
    <row r="76" spans="4:11" ht="15.75" thickBot="1" x14ac:dyDescent="0.3">
      <c r="D76" s="7">
        <v>2022</v>
      </c>
      <c r="E76" s="11"/>
      <c r="F76" s="9"/>
      <c r="G76" s="10">
        <f t="shared" si="18"/>
        <v>3605.0255298168645</v>
      </c>
      <c r="H76" s="21">
        <f t="shared" si="19"/>
        <v>3.3762295081967209E-2</v>
      </c>
    </row>
    <row r="77" spans="4:11" ht="15.75" thickBot="1" x14ac:dyDescent="0.3">
      <c r="D77" s="22"/>
      <c r="E77" s="23"/>
      <c r="F77" s="23"/>
      <c r="G77" s="24" t="s">
        <v>15</v>
      </c>
      <c r="H77" s="25">
        <f>POWER(G76/G68,1/(D76-D68))-1</f>
        <v>2.4418002983884524E-2</v>
      </c>
    </row>
    <row r="78" spans="4:11" ht="15.75" thickBot="1" x14ac:dyDescent="0.3"/>
    <row r="79" spans="4:11" ht="15.75" thickBot="1" x14ac:dyDescent="0.3">
      <c r="D79" s="38" t="s">
        <v>22</v>
      </c>
      <c r="E79" s="39"/>
      <c r="F79" s="39"/>
      <c r="G79" s="39"/>
      <c r="H79" s="39"/>
      <c r="I79" s="39"/>
      <c r="J79" s="39"/>
      <c r="K79" s="40"/>
    </row>
    <row r="80" spans="4:11" ht="30" customHeight="1" thickBot="1" x14ac:dyDescent="0.3">
      <c r="D80" s="41" t="s">
        <v>1</v>
      </c>
      <c r="E80" s="42"/>
      <c r="F80" s="42"/>
      <c r="G80" s="42"/>
      <c r="H80" s="43"/>
      <c r="I80" s="44" t="s">
        <v>2</v>
      </c>
      <c r="J80" s="45"/>
      <c r="K80" s="46"/>
    </row>
    <row r="81" spans="4:11" ht="30" x14ac:dyDescent="0.25">
      <c r="D81" s="1"/>
      <c r="E81" s="2" t="s">
        <v>3</v>
      </c>
      <c r="F81" s="3" t="s">
        <v>4</v>
      </c>
      <c r="G81" s="2" t="s">
        <v>5</v>
      </c>
      <c r="H81" s="3" t="s">
        <v>6</v>
      </c>
      <c r="I81" s="4" t="s">
        <v>7</v>
      </c>
      <c r="J81" s="5" t="s">
        <v>8</v>
      </c>
      <c r="K81" s="6" t="s">
        <v>9</v>
      </c>
    </row>
    <row r="82" spans="4:11" x14ac:dyDescent="0.25">
      <c r="D82" s="7">
        <v>2012</v>
      </c>
      <c r="E82" s="8">
        <v>807</v>
      </c>
      <c r="F82" s="9"/>
      <c r="G82" s="10"/>
      <c r="H82" s="11"/>
      <c r="I82" s="12"/>
      <c r="J82" s="11"/>
      <c r="K82" s="13"/>
    </row>
    <row r="83" spans="4:11" x14ac:dyDescent="0.25">
      <c r="D83" s="7">
        <v>2013</v>
      </c>
      <c r="E83" s="8">
        <v>2282</v>
      </c>
      <c r="F83" s="9">
        <v>1.8277571251548947</v>
      </c>
      <c r="G83" s="10">
        <v>2868.2873563218391</v>
      </c>
      <c r="H83" s="9"/>
      <c r="I83" s="12">
        <f>G83</f>
        <v>2868.2873563218391</v>
      </c>
      <c r="J83" s="9"/>
      <c r="K83" s="13">
        <f t="shared" ref="K83:K87" si="20">(I83/G83)-1</f>
        <v>0</v>
      </c>
    </row>
    <row r="84" spans="4:11" x14ac:dyDescent="0.25">
      <c r="D84" s="7">
        <v>2014</v>
      </c>
      <c r="E84" s="8">
        <v>1251</v>
      </c>
      <c r="F84" s="9">
        <v>-0.45179666958808062</v>
      </c>
      <c r="G84" s="10">
        <v>2514.6328502415458</v>
      </c>
      <c r="H84" s="9">
        <v>-0.12329814350742167</v>
      </c>
      <c r="I84" s="12">
        <f t="shared" ref="I84:I87" si="21">I83*(1+J84)</f>
        <v>2809.8507108305203</v>
      </c>
      <c r="J84" s="9">
        <f t="shared" ref="J84:J87" si="22">(-0.0257*F83)+0.0266</f>
        <v>-2.0373358116480798E-2</v>
      </c>
      <c r="K84" s="13">
        <f t="shared" si="20"/>
        <v>0.11739998567210996</v>
      </c>
    </row>
    <row r="85" spans="4:11" x14ac:dyDescent="0.25">
      <c r="D85" s="7">
        <v>2015</v>
      </c>
      <c r="E85" s="8">
        <v>476</v>
      </c>
      <c r="F85" s="9">
        <v>-0.61950439648281375</v>
      </c>
      <c r="G85" s="10">
        <v>3619.9705340699816</v>
      </c>
      <c r="H85" s="9">
        <v>0.43956225407707583</v>
      </c>
      <c r="I85" s="12">
        <f t="shared" si="21"/>
        <v>2917.2184064036705</v>
      </c>
      <c r="J85" s="9">
        <f t="shared" si="22"/>
        <v>3.8211174408413671E-2</v>
      </c>
      <c r="K85" s="13">
        <f t="shared" si="20"/>
        <v>-0.19413200219511106</v>
      </c>
    </row>
    <row r="86" spans="4:11" x14ac:dyDescent="0.25">
      <c r="D86" s="7">
        <v>2016</v>
      </c>
      <c r="E86" s="8">
        <v>1273</v>
      </c>
      <c r="F86" s="9">
        <v>1.6743697478991597</v>
      </c>
      <c r="G86" s="10">
        <v>3441.4664902998238</v>
      </c>
      <c r="H86" s="9">
        <v>-4.9310910707735307E-2</v>
      </c>
      <c r="I86" s="12">
        <f t="shared" si="21"/>
        <v>3041.2622174604871</v>
      </c>
      <c r="J86" s="9">
        <f t="shared" si="22"/>
        <v>4.2521262989608316E-2</v>
      </c>
      <c r="K86" s="13">
        <f t="shared" si="20"/>
        <v>-0.11628887683996325</v>
      </c>
    </row>
    <row r="87" spans="4:11" ht="15.75" thickBot="1" x14ac:dyDescent="0.3">
      <c r="D87" s="7">
        <v>2017</v>
      </c>
      <c r="E87" s="8">
        <v>3531</v>
      </c>
      <c r="F87" s="9">
        <v>1.7737627651217596</v>
      </c>
      <c r="G87" s="10">
        <v>3423.8989898989898</v>
      </c>
      <c r="H87" s="9">
        <v>-5.1046553701307382E-3</v>
      </c>
      <c r="I87" s="12">
        <f t="shared" si="21"/>
        <v>2991.290317919681</v>
      </c>
      <c r="J87" s="9">
        <f t="shared" si="22"/>
        <v>-1.6431302521008405E-2</v>
      </c>
      <c r="K87" s="13">
        <f t="shared" si="20"/>
        <v>-0.12634971804237471</v>
      </c>
    </row>
    <row r="88" spans="4:11" ht="15.75" thickBot="1" x14ac:dyDescent="0.3">
      <c r="D88" s="47" t="s">
        <v>10</v>
      </c>
      <c r="E88" s="48"/>
      <c r="F88" s="48"/>
      <c r="G88" s="49"/>
      <c r="H88" s="14">
        <f>POWER(G87/G83,1/(D87-D83))-1</f>
        <v>4.5260578119082462E-2</v>
      </c>
      <c r="I88" s="50" t="s">
        <v>11</v>
      </c>
      <c r="J88" s="51"/>
      <c r="K88" s="15">
        <f>AVERAGE(K83:K87)</f>
        <v>-6.3874122281067813E-2</v>
      </c>
    </row>
    <row r="89" spans="4:11" ht="30" customHeight="1" x14ac:dyDescent="0.25">
      <c r="D89" s="35" t="s">
        <v>23</v>
      </c>
      <c r="E89" s="36"/>
      <c r="F89" s="36"/>
      <c r="G89" s="36"/>
      <c r="H89" s="37"/>
    </row>
    <row r="90" spans="4:11" ht="30" x14ac:dyDescent="0.25">
      <c r="D90" s="16"/>
      <c r="E90" s="17" t="s">
        <v>3</v>
      </c>
      <c r="F90" s="18" t="s">
        <v>4</v>
      </c>
      <c r="G90" s="19" t="s">
        <v>13</v>
      </c>
      <c r="H90" s="20" t="s">
        <v>14</v>
      </c>
    </row>
    <row r="91" spans="4:11" x14ac:dyDescent="0.25">
      <c r="D91" s="7">
        <v>2018</v>
      </c>
      <c r="E91" s="11">
        <v>4086</v>
      </c>
      <c r="F91" s="9">
        <v>0.21318289786223277</v>
      </c>
      <c r="G91" s="10">
        <f>G87*(H91+1)</f>
        <v>3358.8938603569077</v>
      </c>
      <c r="H91" s="21">
        <f>(-0.0257*F87)+0.0266</f>
        <v>-1.8985703063629226E-2</v>
      </c>
    </row>
    <row r="92" spans="4:11" x14ac:dyDescent="0.25">
      <c r="D92" s="7">
        <v>2019</v>
      </c>
      <c r="E92" s="11">
        <v>2305</v>
      </c>
      <c r="F92" s="9">
        <v>-0.43587860988742044</v>
      </c>
      <c r="G92" s="10">
        <f>G91*(H92+1)</f>
        <v>3429.8377277646036</v>
      </c>
      <c r="H92" s="21">
        <f>(-0.0257*F91)+0.0266</f>
        <v>2.1121199524940616E-2</v>
      </c>
    </row>
    <row r="93" spans="4:11" x14ac:dyDescent="0.25">
      <c r="D93" s="7">
        <v>2020</v>
      </c>
      <c r="E93" s="11">
        <v>1403</v>
      </c>
      <c r="F93" s="9">
        <v>-0.39132321041214746</v>
      </c>
      <c r="G93" s="10">
        <f t="shared" ref="G93:G95" si="23">G92*(H93+1)</f>
        <v>3559.4927288767212</v>
      </c>
      <c r="H93" s="21">
        <f t="shared" ref="H93:H95" si="24">(-0.0257*F92)+0.0266</f>
        <v>3.7802080274106704E-2</v>
      </c>
    </row>
    <row r="94" spans="4:11" x14ac:dyDescent="0.25">
      <c r="D94" s="7">
        <v>2021</v>
      </c>
      <c r="E94" s="11">
        <v>1012</v>
      </c>
      <c r="F94" s="9">
        <v>-0.27868852459016391</v>
      </c>
      <c r="G94" s="10">
        <f t="shared" si="23"/>
        <v>3689.9730770028823</v>
      </c>
      <c r="H94" s="21">
        <f t="shared" si="24"/>
        <v>3.6657006507592189E-2</v>
      </c>
    </row>
    <row r="95" spans="4:11" ht="15.75" thickBot="1" x14ac:dyDescent="0.3">
      <c r="D95" s="7">
        <v>2022</v>
      </c>
      <c r="E95" s="11"/>
      <c r="F95" s="9"/>
      <c r="G95" s="10">
        <f t="shared" si="23"/>
        <v>3814.5550368731679</v>
      </c>
      <c r="H95" s="21">
        <f t="shared" si="24"/>
        <v>3.3762295081967209E-2</v>
      </c>
    </row>
    <row r="96" spans="4:11" ht="15.75" thickBot="1" x14ac:dyDescent="0.3">
      <c r="D96" s="22"/>
      <c r="E96" s="23"/>
      <c r="F96" s="23"/>
      <c r="G96" s="24" t="s">
        <v>15</v>
      </c>
      <c r="H96" s="25">
        <f>POWER(G95/G87,1/(D95-D87))-1</f>
        <v>2.1843974308000336E-2</v>
      </c>
    </row>
    <row r="97" spans="4:11" ht="15.75" thickBot="1" x14ac:dyDescent="0.3"/>
    <row r="98" spans="4:11" ht="15.75" thickBot="1" x14ac:dyDescent="0.3">
      <c r="D98" s="38" t="s">
        <v>24</v>
      </c>
      <c r="E98" s="39" t="s">
        <v>3</v>
      </c>
      <c r="F98" s="39" t="s">
        <v>4</v>
      </c>
      <c r="G98" s="39" t="s">
        <v>5</v>
      </c>
      <c r="H98" s="39" t="s">
        <v>6</v>
      </c>
      <c r="I98" s="39" t="s">
        <v>25</v>
      </c>
      <c r="J98" s="39" t="s">
        <v>14</v>
      </c>
      <c r="K98" s="40" t="s">
        <v>9</v>
      </c>
    </row>
    <row r="99" spans="4:11" ht="30" customHeight="1" thickBot="1" x14ac:dyDescent="0.3">
      <c r="D99" s="41" t="s">
        <v>1</v>
      </c>
      <c r="E99" s="42"/>
      <c r="F99" s="42"/>
      <c r="G99" s="42"/>
      <c r="H99" s="43"/>
      <c r="I99" s="44" t="s">
        <v>2</v>
      </c>
      <c r="J99" s="45"/>
      <c r="K99" s="46"/>
    </row>
    <row r="100" spans="4:11" ht="30" x14ac:dyDescent="0.25">
      <c r="D100" s="1"/>
      <c r="E100" s="2" t="s">
        <v>3</v>
      </c>
      <c r="F100" s="3" t="s">
        <v>4</v>
      </c>
      <c r="G100" s="2" t="s">
        <v>5</v>
      </c>
      <c r="H100" s="3" t="s">
        <v>6</v>
      </c>
      <c r="I100" s="4" t="s">
        <v>7</v>
      </c>
      <c r="J100" s="5" t="s">
        <v>8</v>
      </c>
      <c r="K100" s="6" t="s">
        <v>9</v>
      </c>
    </row>
    <row r="101" spans="4:11" x14ac:dyDescent="0.25">
      <c r="D101" s="7">
        <v>2012</v>
      </c>
      <c r="E101" s="8">
        <v>392</v>
      </c>
      <c r="F101" s="9"/>
      <c r="G101" s="10"/>
      <c r="H101" s="11"/>
      <c r="I101" s="12"/>
      <c r="J101" s="11"/>
      <c r="K101" s="13"/>
    </row>
    <row r="102" spans="4:11" x14ac:dyDescent="0.25">
      <c r="D102" s="7">
        <v>2013</v>
      </c>
      <c r="E102" s="8">
        <v>396</v>
      </c>
      <c r="F102" s="9">
        <v>1.020408163265306E-2</v>
      </c>
      <c r="G102" s="10">
        <v>1492.5</v>
      </c>
      <c r="H102" s="9"/>
      <c r="I102" s="12">
        <f>G102</f>
        <v>1492.5</v>
      </c>
      <c r="J102" s="9"/>
      <c r="K102" s="13">
        <f t="shared" ref="K102:K106" si="25">(I102/G102)-1</f>
        <v>0</v>
      </c>
    </row>
    <row r="103" spans="4:11" x14ac:dyDescent="0.25">
      <c r="D103" s="7">
        <v>2014</v>
      </c>
      <c r="E103" s="8">
        <v>291</v>
      </c>
      <c r="F103" s="9">
        <v>-0.26515151515151514</v>
      </c>
      <c r="G103" s="10">
        <v>1923.2413793103449</v>
      </c>
      <c r="H103" s="9">
        <v>0.28860393923641198</v>
      </c>
      <c r="I103" s="12">
        <f t="shared" ref="I103:I106" si="26">I102*(1+J103)</f>
        <v>1531.8090994897957</v>
      </c>
      <c r="J103" s="9">
        <f t="shared" ref="J103:J106" si="27">(-0.0257*F102)+0.0266</f>
        <v>2.6337755102040814E-2</v>
      </c>
      <c r="K103" s="13">
        <f t="shared" si="25"/>
        <v>-0.20352738040656804</v>
      </c>
    </row>
    <row r="104" spans="4:11" x14ac:dyDescent="0.25">
      <c r="D104" s="7">
        <v>2015</v>
      </c>
      <c r="E104" s="8">
        <v>582</v>
      </c>
      <c r="F104" s="9">
        <v>1</v>
      </c>
      <c r="G104" s="10">
        <v>2051.7246376811595</v>
      </c>
      <c r="H104" s="9">
        <v>6.6805581323800045E-2</v>
      </c>
      <c r="I104" s="12">
        <f t="shared" si="26"/>
        <v>1582.9935721800962</v>
      </c>
      <c r="J104" s="9">
        <f t="shared" si="27"/>
        <v>3.3414393939393938E-2</v>
      </c>
      <c r="K104" s="13">
        <f t="shared" si="25"/>
        <v>-0.22845710232871153</v>
      </c>
    </row>
    <row r="105" spans="4:11" x14ac:dyDescent="0.25">
      <c r="D105" s="7">
        <v>2016</v>
      </c>
      <c r="E105" s="8">
        <v>293</v>
      </c>
      <c r="F105" s="9">
        <v>-0.49656357388316152</v>
      </c>
      <c r="G105" s="10">
        <v>2113.0293542074364</v>
      </c>
      <c r="H105" s="9">
        <v>2.9879602457551498E-2</v>
      </c>
      <c r="I105" s="12">
        <f t="shared" si="26"/>
        <v>1584.418266395058</v>
      </c>
      <c r="J105" s="9">
        <f t="shared" si="27"/>
        <v>8.9999999999999802E-4</v>
      </c>
      <c r="K105" s="13">
        <f t="shared" si="25"/>
        <v>-0.25016741332050829</v>
      </c>
    </row>
    <row r="106" spans="4:11" ht="15.75" thickBot="1" x14ac:dyDescent="0.3">
      <c r="D106" s="7">
        <v>2017</v>
      </c>
      <c r="E106" s="8">
        <v>145</v>
      </c>
      <c r="F106" s="9">
        <v>-0.50511945392491464</v>
      </c>
      <c r="G106" s="10">
        <v>2264.9649532710282</v>
      </c>
      <c r="H106" s="9">
        <v>7.1904159192611117E-2</v>
      </c>
      <c r="I106" s="12">
        <f t="shared" si="26"/>
        <v>1646.7836372811598</v>
      </c>
      <c r="J106" s="9">
        <f t="shared" si="27"/>
        <v>3.9361683848797249E-2</v>
      </c>
      <c r="K106" s="13">
        <f t="shared" si="25"/>
        <v>-0.27293195645129087</v>
      </c>
    </row>
    <row r="107" spans="4:11" ht="15.75" thickBot="1" x14ac:dyDescent="0.3">
      <c r="D107" s="47" t="s">
        <v>10</v>
      </c>
      <c r="E107" s="48"/>
      <c r="F107" s="48"/>
      <c r="G107" s="49"/>
      <c r="H107" s="14">
        <f>POWER(G106/G102,1/(D106-D102))-1</f>
        <v>0.10990750146706607</v>
      </c>
      <c r="I107" s="50" t="s">
        <v>11</v>
      </c>
      <c r="J107" s="51"/>
      <c r="K107" s="15">
        <f>AVERAGE(K103:K106)</f>
        <v>-0.23877096312676968</v>
      </c>
    </row>
    <row r="108" spans="4:11" ht="30" customHeight="1" x14ac:dyDescent="0.25">
      <c r="D108" s="35" t="s">
        <v>26</v>
      </c>
      <c r="E108" s="36"/>
      <c r="F108" s="36"/>
      <c r="G108" s="36"/>
      <c r="H108" s="37"/>
    </row>
    <row r="109" spans="4:11" ht="30" x14ac:dyDescent="0.25">
      <c r="D109" s="16"/>
      <c r="E109" s="17" t="s">
        <v>3</v>
      </c>
      <c r="F109" s="18" t="s">
        <v>4</v>
      </c>
      <c r="G109" s="19" t="s">
        <v>13</v>
      </c>
      <c r="H109" s="20" t="s">
        <v>14</v>
      </c>
    </row>
    <row r="110" spans="4:11" x14ac:dyDescent="0.25">
      <c r="D110" s="7">
        <v>2018</v>
      </c>
      <c r="E110" s="11">
        <v>4086</v>
      </c>
      <c r="F110" s="9">
        <v>0.21318289786223277</v>
      </c>
      <c r="G110" s="10">
        <f>G106*(H110+1)</f>
        <v>2354.6158220391699</v>
      </c>
      <c r="H110" s="21">
        <f>(-0.0257*F106)+0.0266</f>
        <v>3.9581569965870304E-2</v>
      </c>
    </row>
    <row r="111" spans="4:11" x14ac:dyDescent="0.25">
      <c r="D111" s="7">
        <v>2019</v>
      </c>
      <c r="E111" s="11">
        <v>2305</v>
      </c>
      <c r="F111" s="9">
        <v>-0.43587860988742044</v>
      </c>
      <c r="G111" s="10">
        <f>G110*(H111+1)</f>
        <v>2404.3481326210408</v>
      </c>
      <c r="H111" s="21">
        <f>(-0.0257*F110)+0.0266</f>
        <v>2.1121199524940616E-2</v>
      </c>
    </row>
    <row r="112" spans="4:11" x14ac:dyDescent="0.25">
      <c r="D112" s="7">
        <v>2020</v>
      </c>
      <c r="E112" s="11">
        <v>1403</v>
      </c>
      <c r="F112" s="9">
        <v>-0.39132321041214746</v>
      </c>
      <c r="G112" s="10">
        <f t="shared" ref="G112:G114" si="28">G111*(H112+1)</f>
        <v>2495.2374937372801</v>
      </c>
      <c r="H112" s="21">
        <f t="shared" ref="H112:H114" si="29">(-0.0257*F111)+0.0266</f>
        <v>3.7802080274106704E-2</v>
      </c>
    </row>
    <row r="113" spans="1:20" x14ac:dyDescent="0.25">
      <c r="D113" s="7">
        <v>2021</v>
      </c>
      <c r="E113" s="11">
        <v>1012</v>
      </c>
      <c r="F113" s="9">
        <v>-0.27868852459016391</v>
      </c>
      <c r="G113" s="10">
        <f t="shared" si="28"/>
        <v>2586.7054307831954</v>
      </c>
      <c r="H113" s="21">
        <f t="shared" si="29"/>
        <v>3.6657006507592189E-2</v>
      </c>
    </row>
    <row r="114" spans="1:20" ht="15.75" thickBot="1" x14ac:dyDescent="0.3">
      <c r="D114" s="7">
        <v>2022</v>
      </c>
      <c r="E114" s="11"/>
      <c r="F114" s="9"/>
      <c r="G114" s="10">
        <f t="shared" si="28"/>
        <v>2674.0385428274244</v>
      </c>
      <c r="H114" s="21">
        <f t="shared" si="29"/>
        <v>3.3762295081967209E-2</v>
      </c>
    </row>
    <row r="115" spans="1:20" ht="15.75" thickBot="1" x14ac:dyDescent="0.3">
      <c r="D115" s="22"/>
      <c r="E115" s="23"/>
      <c r="F115" s="23"/>
      <c r="G115" s="24" t="s">
        <v>15</v>
      </c>
      <c r="H115" s="25">
        <f>POWER(G114/G106,1/(D114-D106))-1</f>
        <v>3.3763598052086508E-2</v>
      </c>
    </row>
    <row r="117" spans="1:20" ht="75" customHeight="1" x14ac:dyDescent="0.25">
      <c r="A117" s="52" t="s">
        <v>29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</row>
    <row r="118" spans="1:20" ht="15.75" thickBot="1" x14ac:dyDescent="0.3"/>
    <row r="119" spans="1:20" ht="15.75" thickBot="1" x14ac:dyDescent="0.3">
      <c r="D119" s="41" t="s">
        <v>27</v>
      </c>
      <c r="E119" s="42" t="s">
        <v>3</v>
      </c>
      <c r="F119" s="42" t="s">
        <v>4</v>
      </c>
      <c r="G119" s="42" t="s">
        <v>5</v>
      </c>
      <c r="H119" s="42" t="s">
        <v>6</v>
      </c>
      <c r="I119" s="42" t="s">
        <v>25</v>
      </c>
      <c r="J119" s="42" t="s">
        <v>14</v>
      </c>
      <c r="K119" s="43" t="s">
        <v>9</v>
      </c>
    </row>
    <row r="120" spans="1:20" ht="30" customHeight="1" thickBot="1" x14ac:dyDescent="0.3">
      <c r="D120" s="41" t="s">
        <v>1</v>
      </c>
      <c r="E120" s="42"/>
      <c r="F120" s="42"/>
      <c r="G120" s="42"/>
      <c r="H120" s="43"/>
      <c r="I120" s="44" t="s">
        <v>2</v>
      </c>
      <c r="J120" s="45"/>
      <c r="K120" s="46"/>
    </row>
    <row r="121" spans="1:20" ht="30" x14ac:dyDescent="0.25">
      <c r="D121" s="26"/>
      <c r="E121" s="27" t="s">
        <v>3</v>
      </c>
      <c r="F121" s="28" t="s">
        <v>4</v>
      </c>
      <c r="G121" s="27" t="s">
        <v>5</v>
      </c>
      <c r="H121" s="28" t="s">
        <v>6</v>
      </c>
      <c r="I121" s="4" t="s">
        <v>7</v>
      </c>
      <c r="J121" s="5" t="s">
        <v>8</v>
      </c>
      <c r="K121" s="6" t="s">
        <v>9</v>
      </c>
    </row>
    <row r="122" spans="1:20" x14ac:dyDescent="0.25">
      <c r="D122" s="29">
        <v>2012</v>
      </c>
      <c r="E122" s="30">
        <v>158</v>
      </c>
      <c r="F122" s="31">
        <v>2.4347826086956523</v>
      </c>
      <c r="G122" s="32">
        <v>2203</v>
      </c>
      <c r="H122" s="33"/>
      <c r="I122" s="12">
        <f>G122</f>
        <v>2203</v>
      </c>
      <c r="J122" s="11"/>
      <c r="K122" s="13">
        <f>(I122/G122)-1</f>
        <v>0</v>
      </c>
    </row>
    <row r="123" spans="1:20" x14ac:dyDescent="0.25">
      <c r="D123" s="29">
        <v>2013</v>
      </c>
      <c r="E123" s="30">
        <v>203</v>
      </c>
      <c r="F123" s="31">
        <v>0.28481012658227844</v>
      </c>
      <c r="G123" s="32">
        <v>2053</v>
      </c>
      <c r="H123" s="31">
        <v>-6.8088969586926895E-2</v>
      </c>
      <c r="I123" s="12">
        <f>I122*(1+J123)</f>
        <v>2023.3022478260868</v>
      </c>
      <c r="J123" s="9">
        <f>((-0.0595)*F122)+0.0633</f>
        <v>-8.156956521739131E-2</v>
      </c>
      <c r="K123" s="13">
        <f t="shared" ref="K123:K127" si="30">(I123/G123)-1</f>
        <v>-1.4465539295622554E-2</v>
      </c>
    </row>
    <row r="124" spans="1:20" x14ac:dyDescent="0.25">
      <c r="D124" s="29">
        <v>2014</v>
      </c>
      <c r="E124" s="30">
        <v>213</v>
      </c>
      <c r="F124" s="31">
        <v>4.9261083743842304E-2</v>
      </c>
      <c r="G124" s="32">
        <v>2023</v>
      </c>
      <c r="H124" s="31">
        <v>-1.4612761811982455E-2</v>
      </c>
      <c r="I124" s="12">
        <f t="shared" ref="I124:I127" si="31">I123*(1+J124)</f>
        <v>2117.0899904390835</v>
      </c>
      <c r="J124" s="9">
        <f>((-0.0595)*F123)+0.0633</f>
        <v>4.6353797468354427E-2</v>
      </c>
      <c r="K124" s="13">
        <f t="shared" si="30"/>
        <v>4.6510128739042811E-2</v>
      </c>
    </row>
    <row r="125" spans="1:20" x14ac:dyDescent="0.25">
      <c r="D125" s="29">
        <v>2015</v>
      </c>
      <c r="E125" s="30">
        <v>118</v>
      </c>
      <c r="F125" s="31">
        <v>-0.4460093896713615</v>
      </c>
      <c r="G125" s="32">
        <v>2427</v>
      </c>
      <c r="H125" s="31">
        <v>0.19970341077607512</v>
      </c>
      <c r="I125" s="12">
        <f t="shared" si="31"/>
        <v>2244.8965230687977</v>
      </c>
      <c r="J125" s="9">
        <f>((-0.0595)*F124)+0.0633</f>
        <v>6.0368965517241378E-2</v>
      </c>
      <c r="K125" s="13">
        <f t="shared" si="30"/>
        <v>-7.503233495311179E-2</v>
      </c>
    </row>
    <row r="126" spans="1:20" x14ac:dyDescent="0.25">
      <c r="D126" s="29">
        <v>2016</v>
      </c>
      <c r="E126" s="30">
        <v>255</v>
      </c>
      <c r="F126" s="31">
        <v>1.1610169491525424</v>
      </c>
      <c r="G126" s="32">
        <v>2518</v>
      </c>
      <c r="H126" s="31">
        <v>3.7494849608570302E-2</v>
      </c>
      <c r="I126" s="12">
        <f t="shared" si="31"/>
        <v>2446.5725462027449</v>
      </c>
      <c r="J126" s="9">
        <f>((-0.0595)*F125)+0.0633</f>
        <v>8.9837558685446003E-2</v>
      </c>
      <c r="K126" s="13">
        <f t="shared" si="30"/>
        <v>-2.8366740983818528E-2</v>
      </c>
    </row>
    <row r="127" spans="1:20" ht="15.75" thickBot="1" x14ac:dyDescent="0.3">
      <c r="D127" s="29">
        <v>2017</v>
      </c>
      <c r="E127" s="30">
        <v>145</v>
      </c>
      <c r="F127" s="31">
        <v>-0.43137254901960786</v>
      </c>
      <c r="G127" s="32">
        <v>2404</v>
      </c>
      <c r="H127" s="31">
        <v>-4.5274027005559936E-2</v>
      </c>
      <c r="I127" s="12">
        <f t="shared" si="31"/>
        <v>2432.4301128657544</v>
      </c>
      <c r="J127" s="9">
        <f>((-0.0595)*F126)+0.0633</f>
        <v>-5.7805084745762708E-3</v>
      </c>
      <c r="K127" s="13">
        <f t="shared" si="30"/>
        <v>1.1826170077268827E-2</v>
      </c>
    </row>
    <row r="128" spans="1:20" ht="15.75" thickBot="1" x14ac:dyDescent="0.3">
      <c r="D128" s="47" t="s">
        <v>10</v>
      </c>
      <c r="E128" s="48"/>
      <c r="F128" s="48"/>
      <c r="G128" s="49"/>
      <c r="H128" s="14">
        <f>POWER(G127/G122,1/(D127-D122))-1</f>
        <v>1.7616155715611592E-2</v>
      </c>
      <c r="I128" s="50" t="s">
        <v>11</v>
      </c>
      <c r="J128" s="51"/>
      <c r="K128" s="15">
        <f>AVERAGE(K123:K127)</f>
        <v>-1.1905663283248246E-2</v>
      </c>
    </row>
    <row r="129" spans="1:20" ht="30" customHeight="1" x14ac:dyDescent="0.25">
      <c r="D129" s="35" t="s">
        <v>28</v>
      </c>
      <c r="E129" s="36"/>
      <c r="F129" s="36"/>
      <c r="G129" s="36"/>
      <c r="H129" s="37"/>
      <c r="I129" s="34"/>
      <c r="J129" s="34"/>
      <c r="K129" s="34"/>
    </row>
    <row r="130" spans="1:20" ht="30" x14ac:dyDescent="0.25">
      <c r="D130" s="16"/>
      <c r="E130" s="17" t="s">
        <v>3</v>
      </c>
      <c r="F130" s="18" t="s">
        <v>4</v>
      </c>
      <c r="G130" s="19" t="s">
        <v>13</v>
      </c>
      <c r="H130" s="20" t="s">
        <v>14</v>
      </c>
      <c r="I130" s="34"/>
      <c r="J130" s="34"/>
      <c r="K130" s="34"/>
    </row>
    <row r="131" spans="1:20" x14ac:dyDescent="0.25">
      <c r="D131" s="7">
        <v>2018</v>
      </c>
      <c r="E131" s="11">
        <v>422</v>
      </c>
      <c r="F131" s="9">
        <f>(E131/E127)-1</f>
        <v>1.9103448275862069</v>
      </c>
      <c r="G131" s="10">
        <f>G127*(H131+1)</f>
        <v>2617.8758666666668</v>
      </c>
      <c r="H131" s="21">
        <f>((-0.0595)*F127)+0.0633</f>
        <v>8.8966666666666666E-2</v>
      </c>
      <c r="I131" s="34"/>
      <c r="J131" s="34"/>
      <c r="K131" s="34"/>
    </row>
    <row r="132" spans="1:20" x14ac:dyDescent="0.25">
      <c r="D132" s="7">
        <v>2019</v>
      </c>
      <c r="E132" s="11">
        <v>898</v>
      </c>
      <c r="F132" s="9">
        <f>(E132/E131)-1</f>
        <v>1.1279620853080567</v>
      </c>
      <c r="G132" s="10">
        <f>G131*(H132+1)</f>
        <v>2486.0251945682762</v>
      </c>
      <c r="H132" s="21">
        <f>((-0.0595)*F131)+0.0633</f>
        <v>-5.0365517241379318E-2</v>
      </c>
      <c r="I132" s="34"/>
      <c r="J132" s="34"/>
      <c r="K132" s="34"/>
    </row>
    <row r="133" spans="1:20" x14ac:dyDescent="0.25">
      <c r="D133" s="7">
        <v>2020</v>
      </c>
      <c r="E133" s="11">
        <v>1443</v>
      </c>
      <c r="F133" s="9">
        <f t="shared" ref="F133:F134" si="32">(E133/E132)-1</f>
        <v>0.60690423162583529</v>
      </c>
      <c r="G133" s="10">
        <f t="shared" ref="G133:G135" si="33">G132*(H133+1)</f>
        <v>2476.5441307101291</v>
      </c>
      <c r="H133" s="21">
        <f t="shared" ref="H133:H135" si="34">((-0.0595)*F132)+0.0633</f>
        <v>-3.8137440758293784E-3</v>
      </c>
      <c r="I133" s="34"/>
      <c r="J133" s="34"/>
      <c r="K133" s="34"/>
    </row>
    <row r="134" spans="1:20" x14ac:dyDescent="0.25">
      <c r="D134" s="7">
        <v>2021</v>
      </c>
      <c r="E134" s="11">
        <v>0</v>
      </c>
      <c r="F134" s="9">
        <f t="shared" si="32"/>
        <v>-1</v>
      </c>
      <c r="G134" s="10">
        <f t="shared" si="33"/>
        <v>2543.8793799762821</v>
      </c>
      <c r="H134" s="21">
        <f t="shared" si="34"/>
        <v>2.7189198218262794E-2</v>
      </c>
      <c r="I134" s="34"/>
      <c r="J134" s="34"/>
      <c r="K134" s="34"/>
    </row>
    <row r="135" spans="1:20" ht="15.75" thickBot="1" x14ac:dyDescent="0.3">
      <c r="D135" s="7">
        <v>2022</v>
      </c>
      <c r="E135" s="11"/>
      <c r="F135" s="9"/>
      <c r="G135" s="10">
        <f t="shared" si="33"/>
        <v>2856.2677678373693</v>
      </c>
      <c r="H135" s="21">
        <f t="shared" si="34"/>
        <v>0.12279999999999999</v>
      </c>
      <c r="I135" s="34"/>
      <c r="J135" s="34"/>
      <c r="K135" s="34"/>
    </row>
    <row r="136" spans="1:20" ht="15.75" thickBot="1" x14ac:dyDescent="0.3">
      <c r="D136" s="22"/>
      <c r="E136" s="23"/>
      <c r="F136" s="23"/>
      <c r="G136" s="24" t="s">
        <v>15</v>
      </c>
      <c r="H136" s="25">
        <f>POWER(G135/G127,1/(D135-D127))-1</f>
        <v>3.5077554641687048E-2</v>
      </c>
      <c r="I136" s="34"/>
      <c r="J136" s="34"/>
      <c r="K136" s="34"/>
    </row>
    <row r="138" spans="1:20" ht="45" customHeight="1" x14ac:dyDescent="0.25">
      <c r="A138" s="52" t="s">
        <v>30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</row>
  </sheetData>
  <mergeCells count="44">
    <mergeCell ref="A117:T117"/>
    <mergeCell ref="A138:T138"/>
    <mergeCell ref="D119:K119"/>
    <mergeCell ref="D120:H120"/>
    <mergeCell ref="I120:K120"/>
    <mergeCell ref="D128:G128"/>
    <mergeCell ref="I128:J128"/>
    <mergeCell ref="D129:H129"/>
    <mergeCell ref="D108:H108"/>
    <mergeCell ref="D79:K79"/>
    <mergeCell ref="D80:H80"/>
    <mergeCell ref="I80:K80"/>
    <mergeCell ref="D88:G88"/>
    <mergeCell ref="I88:J88"/>
    <mergeCell ref="D89:H89"/>
    <mergeCell ref="D98:K98"/>
    <mergeCell ref="D99:H99"/>
    <mergeCell ref="I99:K99"/>
    <mergeCell ref="D107:G107"/>
    <mergeCell ref="I107:J107"/>
    <mergeCell ref="D70:H70"/>
    <mergeCell ref="D41:K41"/>
    <mergeCell ref="D42:H42"/>
    <mergeCell ref="I42:K42"/>
    <mergeCell ref="D50:G50"/>
    <mergeCell ref="I50:J50"/>
    <mergeCell ref="D51:H51"/>
    <mergeCell ref="D60:K60"/>
    <mergeCell ref="D61:H61"/>
    <mergeCell ref="I61:K61"/>
    <mergeCell ref="D69:G69"/>
    <mergeCell ref="I69:J69"/>
    <mergeCell ref="D32:H32"/>
    <mergeCell ref="D3:K3"/>
    <mergeCell ref="D4:H4"/>
    <mergeCell ref="I4:K4"/>
    <mergeCell ref="D12:G12"/>
    <mergeCell ref="I12:J12"/>
    <mergeCell ref="D13:H13"/>
    <mergeCell ref="D22:K22"/>
    <mergeCell ref="D23:H23"/>
    <mergeCell ref="I23:K23"/>
    <mergeCell ref="D31:G31"/>
    <mergeCell ref="I31:J31"/>
  </mergeCells>
  <pageMargins left="0.7" right="0.7" top="0.75" bottom="0.75" header="0.3" footer="0.3"/>
  <pageSetup paperSize="3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Growth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2018-10-12T14:20:48Z</dcterms:modified>
</cp:coreProperties>
</file>